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oxn\Desktop\"/>
    </mc:Choice>
  </mc:AlternateContent>
  <xr:revisionPtr revIDLastSave="0" documentId="13_ncr:1_{7E9681A4-BDA5-4129-96A9-88FF92C56F44}" xr6:coauthVersionLast="47" xr6:coauthVersionMax="47" xr10:uidLastSave="{00000000-0000-0000-0000-000000000000}"/>
  <bookViews>
    <workbookView xWindow="57480" yWindow="-120" windowWidth="29040" windowHeight="15840" tabRatio="789" activeTab="3" xr2:uid="{00000000-000D-0000-FFFF-FFFF00000000}"/>
  </bookViews>
  <sheets>
    <sheet name="Info" sheetId="14" r:id="rId1"/>
    <sheet name="Netzbetreiber" sheetId="5" r:id="rId2"/>
    <sheet name="SLP-Verfahren" sheetId="15" r:id="rId3"/>
    <sheet name="SLP-Temp-Gebiet #01" sheetId="17" r:id="rId4"/>
    <sheet name="SLP-Temp-Gebiet #02" sheetId="18" state="hidden" r:id="rId5"/>
    <sheet name="SLP-Profile" sheetId="7" r:id="rId6"/>
    <sheet name="BDEW-Standard" sheetId="8" state="hidden" r:id="rId7"/>
    <sheet name="SLP-Feiertage" sheetId="1" r:id="rId8"/>
    <sheet name="Wochentag F(WT)" sheetId="4" state="hidden" r:id="rId9"/>
  </sheets>
  <definedNames>
    <definedName name="_Fill" localSheetId="3" hidden="1">#REF!</definedName>
    <definedName name="_Fill" localSheetId="4" hidden="1">#REF!</definedName>
    <definedName name="_Fill" localSheetId="2" hidden="1">#REF!</definedName>
    <definedName name="_Fill" hidden="1">#REF!</definedName>
    <definedName name="_xlnm._FilterDatabase" localSheetId="6" hidden="1">'BDEW-Standard'!$A$2:$M$158</definedName>
    <definedName name="_xlnm.Print_Area" localSheetId="8">'Wochentag F(WT)'!$A$1:$P$22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7" l="1"/>
  <c r="G61" i="17"/>
  <c r="H61" i="17"/>
  <c r="I61" i="17"/>
  <c r="J61" i="17"/>
  <c r="K61" i="17"/>
  <c r="L61" i="17"/>
  <c r="M61" i="17"/>
  <c r="N61" i="17"/>
  <c r="F27" i="17"/>
  <c r="G27" i="17"/>
  <c r="H27" i="17"/>
  <c r="I27" i="17"/>
  <c r="J27" i="17"/>
  <c r="K27" i="17"/>
  <c r="L27" i="17"/>
  <c r="M27" i="17"/>
  <c r="N27" i="17"/>
  <c r="E27" i="17"/>
  <c r="C30" i="15" l="1"/>
  <c r="C29" i="15"/>
  <c r="C26" i="15"/>
  <c r="C25" i="15"/>
  <c r="N70" i="18" l="1"/>
  <c r="M70" i="18"/>
  <c r="L70" i="18"/>
  <c r="K70" i="18"/>
  <c r="J70" i="18"/>
  <c r="I70" i="18"/>
  <c r="H70" i="18"/>
  <c r="G70" i="18"/>
  <c r="N69" i="18"/>
  <c r="M69" i="18"/>
  <c r="L69" i="18"/>
  <c r="K69" i="18"/>
  <c r="J69" i="18"/>
  <c r="I69" i="18"/>
  <c r="H69" i="18"/>
  <c r="G69" i="18"/>
  <c r="F69" i="18"/>
  <c r="E69" i="18"/>
  <c r="N68" i="18"/>
  <c r="M68" i="18"/>
  <c r="L68" i="18"/>
  <c r="K68" i="18"/>
  <c r="J68" i="18"/>
  <c r="I68" i="18"/>
  <c r="H68" i="18"/>
  <c r="G68" i="18"/>
  <c r="F68" i="18"/>
  <c r="E68" i="18"/>
  <c r="N67" i="18"/>
  <c r="M67" i="18"/>
  <c r="L67" i="18"/>
  <c r="K67" i="18"/>
  <c r="J67" i="18"/>
  <c r="I67" i="18"/>
  <c r="H67" i="18"/>
  <c r="G67" i="18"/>
  <c r="F67" i="18"/>
  <c r="E67" i="18"/>
  <c r="N66" i="18"/>
  <c r="M66" i="18"/>
  <c r="L66" i="18"/>
  <c r="K66" i="18"/>
  <c r="J66" i="18"/>
  <c r="I66" i="18"/>
  <c r="H66" i="18"/>
  <c r="G66" i="18"/>
  <c r="F66" i="18"/>
  <c r="E66" i="18"/>
  <c r="K63" i="18"/>
  <c r="G63" i="18"/>
  <c r="E63" i="18"/>
  <c r="F62" i="18"/>
  <c r="L63" i="18" s="1"/>
  <c r="N60" i="18"/>
  <c r="M60" i="18"/>
  <c r="L60" i="18"/>
  <c r="K60" i="18"/>
  <c r="J60" i="18"/>
  <c r="I60" i="18"/>
  <c r="H60" i="18"/>
  <c r="G60" i="18"/>
  <c r="F60" i="18"/>
  <c r="E60" i="18"/>
  <c r="N59" i="18"/>
  <c r="M59" i="18"/>
  <c r="L59" i="18"/>
  <c r="K59" i="18"/>
  <c r="J59" i="18"/>
  <c r="I59" i="18"/>
  <c r="H59" i="18"/>
  <c r="G59" i="18"/>
  <c r="F59" i="18"/>
  <c r="E59" i="18"/>
  <c r="N58" i="18"/>
  <c r="M58" i="18"/>
  <c r="L58" i="18"/>
  <c r="K58" i="18"/>
  <c r="J58" i="18"/>
  <c r="I58" i="18"/>
  <c r="H58" i="18"/>
  <c r="G58" i="18"/>
  <c r="F58" i="18"/>
  <c r="E58" i="18"/>
  <c r="N57" i="18"/>
  <c r="M57" i="18"/>
  <c r="L57" i="18"/>
  <c r="K57" i="18"/>
  <c r="J57" i="18"/>
  <c r="I57" i="18"/>
  <c r="H57" i="18"/>
  <c r="G57" i="18"/>
  <c r="F57" i="18"/>
  <c r="E57" i="18"/>
  <c r="N56" i="18"/>
  <c r="M56" i="18"/>
  <c r="L56" i="18"/>
  <c r="K56" i="18"/>
  <c r="J56" i="18"/>
  <c r="I56" i="18"/>
  <c r="H56" i="18"/>
  <c r="G56" i="18"/>
  <c r="F56" i="18"/>
  <c r="E56" i="18"/>
  <c r="F52" i="18"/>
  <c r="L53" i="18" s="1"/>
  <c r="N29" i="18"/>
  <c r="M29" i="18"/>
  <c r="L29" i="18"/>
  <c r="K29" i="18"/>
  <c r="J29" i="18"/>
  <c r="I29" i="18"/>
  <c r="H29" i="18"/>
  <c r="G29" i="18"/>
  <c r="F29" i="18"/>
  <c r="E29" i="18"/>
  <c r="T23" i="18"/>
  <c r="N19" i="18"/>
  <c r="M19" i="18"/>
  <c r="L19" i="18"/>
  <c r="K19" i="18"/>
  <c r="J19" i="18"/>
  <c r="I19" i="18"/>
  <c r="H19" i="18"/>
  <c r="G19" i="18"/>
  <c r="F19" i="18"/>
  <c r="E19" i="18"/>
  <c r="F11" i="18"/>
  <c r="F9" i="18"/>
  <c r="D32" i="18" l="1"/>
  <c r="G31" i="18" s="1"/>
  <c r="F53" i="18"/>
  <c r="K53" i="18"/>
  <c r="D22" i="18"/>
  <c r="F21" i="18" s="1"/>
  <c r="E53" i="18"/>
  <c r="J53" i="18"/>
  <c r="F63" i="18"/>
  <c r="J63" i="18"/>
  <c r="M63" i="18"/>
  <c r="I53" i="18"/>
  <c r="N53" i="18"/>
  <c r="G53" i="18"/>
  <c r="M53" i="18"/>
  <c r="I63" i="18"/>
  <c r="N63" i="18"/>
  <c r="N21" i="18"/>
  <c r="J21" i="18"/>
  <c r="L21" i="18"/>
  <c r="H21" i="18"/>
  <c r="K21" i="18"/>
  <c r="G21" i="18"/>
  <c r="L31" i="18"/>
  <c r="H31" i="18"/>
  <c r="K31" i="18"/>
  <c r="J31" i="18"/>
  <c r="F31" i="18"/>
  <c r="M31" i="18"/>
  <c r="I31" i="18"/>
  <c r="H53" i="18"/>
  <c r="H63" i="18"/>
  <c r="D66" i="18" s="1"/>
  <c r="D21" i="15"/>
  <c r="C20" i="15"/>
  <c r="I21" i="18" l="1"/>
  <c r="N31" i="18"/>
  <c r="M21" i="18"/>
  <c r="D56" i="18"/>
  <c r="J55" i="18" s="1"/>
  <c r="E31" i="18"/>
  <c r="K65" i="18"/>
  <c r="G65" i="18"/>
  <c r="N65" i="18"/>
  <c r="L65" i="18"/>
  <c r="J65" i="18"/>
  <c r="H65" i="18"/>
  <c r="I65" i="18"/>
  <c r="M65" i="18"/>
  <c r="F65" i="18"/>
  <c r="E21" i="18"/>
  <c r="F70" i="17"/>
  <c r="G70" i="17"/>
  <c r="H70" i="17"/>
  <c r="I70" i="17"/>
  <c r="J70" i="17"/>
  <c r="K70" i="17"/>
  <c r="L70" i="17"/>
  <c r="M70" i="17"/>
  <c r="N70" i="17"/>
  <c r="E70" i="17"/>
  <c r="I55" i="18" l="1"/>
  <c r="F55" i="18"/>
  <c r="M55" i="18"/>
  <c r="H55" i="18"/>
  <c r="L55" i="18"/>
  <c r="G55" i="18"/>
  <c r="K55" i="18"/>
  <c r="N55" i="18"/>
  <c r="E55" i="18"/>
  <c r="E65" i="18"/>
  <c r="F11" i="17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H44" i="15"/>
  <c r="F53" i="17"/>
  <c r="G57" i="17"/>
  <c r="H57" i="17"/>
  <c r="W11" i="7"/>
  <c r="V11" i="7"/>
  <c r="U11" i="7"/>
  <c r="T11" i="7"/>
  <c r="S11" i="7"/>
  <c r="R11" i="7"/>
  <c r="R13" i="7"/>
  <c r="S13" i="7"/>
  <c r="T13" i="7"/>
  <c r="U13" i="7"/>
  <c r="V13" i="7"/>
  <c r="W13" i="7"/>
  <c r="R14" i="7"/>
  <c r="S14" i="7"/>
  <c r="T14" i="7"/>
  <c r="U14" i="7"/>
  <c r="V14" i="7"/>
  <c r="W14" i="7"/>
  <c r="S12" i="7"/>
  <c r="T12" i="7"/>
  <c r="U12" i="7"/>
  <c r="V12" i="7"/>
  <c r="W12" i="7"/>
  <c r="R12" i="7"/>
  <c r="X12" i="7" l="1"/>
  <c r="X13" i="7"/>
  <c r="X11" i="7"/>
  <c r="X14" i="7"/>
  <c r="G58" i="17"/>
  <c r="H58" i="17"/>
  <c r="I58" i="17"/>
  <c r="J58" i="17"/>
  <c r="K58" i="17"/>
  <c r="L58" i="17"/>
  <c r="M58" i="17"/>
  <c r="N58" i="17"/>
  <c r="F63" i="17"/>
  <c r="H64" i="17" s="1"/>
  <c r="G54" i="17"/>
  <c r="F67" i="17"/>
  <c r="G67" i="17"/>
  <c r="H67" i="17"/>
  <c r="I67" i="17"/>
  <c r="J67" i="17"/>
  <c r="K67" i="17"/>
  <c r="L67" i="17"/>
  <c r="M67" i="17"/>
  <c r="N67" i="17"/>
  <c r="F68" i="17"/>
  <c r="G68" i="17"/>
  <c r="H68" i="17"/>
  <c r="I68" i="17"/>
  <c r="J68" i="17"/>
  <c r="K68" i="17"/>
  <c r="L68" i="17"/>
  <c r="M68" i="17"/>
  <c r="N68" i="17"/>
  <c r="F69" i="17"/>
  <c r="G69" i="17"/>
  <c r="H69" i="17"/>
  <c r="I69" i="17"/>
  <c r="J69" i="17"/>
  <c r="K69" i="17"/>
  <c r="L69" i="17"/>
  <c r="M69" i="17"/>
  <c r="N69" i="17"/>
  <c r="G71" i="17"/>
  <c r="H71" i="17"/>
  <c r="I71" i="17"/>
  <c r="J71" i="17"/>
  <c r="K71" i="17"/>
  <c r="L71" i="17"/>
  <c r="M71" i="17"/>
  <c r="N71" i="17"/>
  <c r="E67" i="17"/>
  <c r="F57" i="17"/>
  <c r="I57" i="17"/>
  <c r="J57" i="17"/>
  <c r="K57" i="17"/>
  <c r="L57" i="17"/>
  <c r="M57" i="17"/>
  <c r="N57" i="17"/>
  <c r="F58" i="17"/>
  <c r="F59" i="17"/>
  <c r="G59" i="17"/>
  <c r="H59" i="17"/>
  <c r="I59" i="17"/>
  <c r="J59" i="17"/>
  <c r="K59" i="17"/>
  <c r="L59" i="17"/>
  <c r="M59" i="17"/>
  <c r="N59" i="17"/>
  <c r="F60" i="17"/>
  <c r="G60" i="17"/>
  <c r="H60" i="17"/>
  <c r="I60" i="17"/>
  <c r="J60" i="17"/>
  <c r="K60" i="17"/>
  <c r="L60" i="17"/>
  <c r="M60" i="17"/>
  <c r="N60" i="17"/>
  <c r="E61" i="17"/>
  <c r="E59" i="17"/>
  <c r="E57" i="17"/>
  <c r="F54" i="17"/>
  <c r="M54" i="17"/>
  <c r="F19" i="17"/>
  <c r="G19" i="17"/>
  <c r="H19" i="17"/>
  <c r="I19" i="17"/>
  <c r="J19" i="17"/>
  <c r="K19" i="17"/>
  <c r="L19" i="17"/>
  <c r="M19" i="17"/>
  <c r="N19" i="17"/>
  <c r="E19" i="17"/>
  <c r="F30" i="17"/>
  <c r="G30" i="17"/>
  <c r="H30" i="17"/>
  <c r="I30" i="17"/>
  <c r="J30" i="17"/>
  <c r="K30" i="17"/>
  <c r="L30" i="17"/>
  <c r="M30" i="17"/>
  <c r="N30" i="17"/>
  <c r="E30" i="17"/>
  <c r="T23" i="17"/>
  <c r="E68" i="17"/>
  <c r="E60" i="17"/>
  <c r="E58" i="17"/>
  <c r="E69" i="17"/>
  <c r="F64" i="17" l="1"/>
  <c r="E64" i="17"/>
  <c r="J64" i="17"/>
  <c r="G64" i="17"/>
  <c r="N64" i="17"/>
  <c r="K64" i="17"/>
  <c r="N54" i="17"/>
  <c r="J54" i="17"/>
  <c r="I54" i="17"/>
  <c r="M64" i="17"/>
  <c r="I64" i="17"/>
  <c r="L64" i="17"/>
  <c r="L54" i="17"/>
  <c r="H54" i="17"/>
  <c r="E54" i="17"/>
  <c r="K54" i="17"/>
  <c r="D22" i="17"/>
  <c r="F21" i="17" s="1"/>
  <c r="D33" i="17"/>
  <c r="F32" i="17" s="1"/>
  <c r="J32" i="17" l="1"/>
  <c r="N32" i="17"/>
  <c r="G32" i="17"/>
  <c r="K32" i="17"/>
  <c r="H32" i="17"/>
  <c r="L32" i="17"/>
  <c r="I32" i="17"/>
  <c r="M32" i="17"/>
  <c r="G21" i="17"/>
  <c r="E21" i="17" s="1"/>
  <c r="K21" i="17"/>
  <c r="H21" i="17"/>
  <c r="L21" i="17"/>
  <c r="I21" i="17"/>
  <c r="M21" i="17"/>
  <c r="J21" i="17"/>
  <c r="N21" i="17"/>
  <c r="D57" i="17"/>
  <c r="D67" i="17"/>
  <c r="E32" i="17" l="1"/>
  <c r="G66" i="17"/>
  <c r="K66" i="17"/>
  <c r="F66" i="17"/>
  <c r="H66" i="17"/>
  <c r="L66" i="17"/>
  <c r="I66" i="17"/>
  <c r="M66" i="17"/>
  <c r="J66" i="17"/>
  <c r="N66" i="17"/>
  <c r="I56" i="17"/>
  <c r="M56" i="17"/>
  <c r="J56" i="17"/>
  <c r="N56" i="17"/>
  <c r="G56" i="17"/>
  <c r="K56" i="17"/>
  <c r="F56" i="17"/>
  <c r="H56" i="17"/>
  <c r="L56" i="17"/>
  <c r="E66" i="17" l="1"/>
  <c r="E56" i="17"/>
  <c r="F9" i="17"/>
  <c r="E35" i="1"/>
  <c r="E34" i="1"/>
  <c r="E33" i="1"/>
  <c r="E32" i="1"/>
  <c r="E31" i="1"/>
  <c r="E30" i="1"/>
  <c r="E28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D28" i="5" l="1"/>
  <c r="C7" i="1"/>
  <c r="J8" i="7"/>
  <c r="D8" i="7"/>
  <c r="D8" i="15"/>
  <c r="E5" i="17" l="1"/>
  <c r="E5" i="18"/>
  <c r="C4" i="1"/>
  <c r="C6" i="1"/>
  <c r="D5" i="7"/>
  <c r="D7" i="7"/>
  <c r="D7" i="15"/>
  <c r="D5" i="15"/>
  <c r="E10" i="1"/>
  <c r="C17" i="15" l="1"/>
  <c r="C16" i="15"/>
  <c r="M9" i="4" l="1"/>
  <c r="A93" i="8" l="1"/>
  <c r="B93" i="8" s="1"/>
  <c r="A94" i="8"/>
  <c r="C94" i="8" s="1"/>
  <c r="A4" i="8"/>
  <c r="B4" i="8" s="1"/>
  <c r="A5" i="8"/>
  <c r="B5" i="8" s="1"/>
  <c r="A6" i="8"/>
  <c r="A7" i="8"/>
  <c r="B7" i="8" s="1"/>
  <c r="A8" i="8"/>
  <c r="B8" i="8" s="1"/>
  <c r="A9" i="8"/>
  <c r="B9" i="8" s="1"/>
  <c r="A10" i="8"/>
  <c r="C10" i="8" s="1"/>
  <c r="A11" i="8"/>
  <c r="B11" i="8" s="1"/>
  <c r="A12" i="8"/>
  <c r="B12" i="8" s="1"/>
  <c r="A13" i="8"/>
  <c r="B13" i="8" s="1"/>
  <c r="A14" i="8"/>
  <c r="C14" i="8" s="1"/>
  <c r="A15" i="8"/>
  <c r="C15" i="8" s="1"/>
  <c r="A16" i="8"/>
  <c r="B16" i="8" s="1"/>
  <c r="A17" i="8"/>
  <c r="B17" i="8" s="1"/>
  <c r="A18" i="8"/>
  <c r="C18" i="8" s="1"/>
  <c r="A19" i="8"/>
  <c r="B19" i="8" s="1"/>
  <c r="A20" i="8"/>
  <c r="B20" i="8" s="1"/>
  <c r="A21" i="8"/>
  <c r="B21" i="8" s="1"/>
  <c r="A22" i="8"/>
  <c r="C22" i="8" s="1"/>
  <c r="A23" i="8"/>
  <c r="C23" i="8" s="1"/>
  <c r="A24" i="8"/>
  <c r="B24" i="8" s="1"/>
  <c r="A25" i="8"/>
  <c r="B25" i="8" s="1"/>
  <c r="A26" i="8"/>
  <c r="C26" i="8" s="1"/>
  <c r="A27" i="8"/>
  <c r="C27" i="8" s="1"/>
  <c r="A28" i="8"/>
  <c r="B28" i="8" s="1"/>
  <c r="A29" i="8"/>
  <c r="B29" i="8" s="1"/>
  <c r="A30" i="8"/>
  <c r="C30" i="8" s="1"/>
  <c r="A31" i="8"/>
  <c r="C31" i="8" s="1"/>
  <c r="A32" i="8"/>
  <c r="B32" i="8" s="1"/>
  <c r="A33" i="8"/>
  <c r="B33" i="8" s="1"/>
  <c r="A34" i="8"/>
  <c r="C34" i="8" s="1"/>
  <c r="A35" i="8"/>
  <c r="B35" i="8" s="1"/>
  <c r="A36" i="8"/>
  <c r="B36" i="8" s="1"/>
  <c r="A37" i="8"/>
  <c r="B37" i="8" s="1"/>
  <c r="A38" i="8"/>
  <c r="C38" i="8" s="1"/>
  <c r="A39" i="8"/>
  <c r="C39" i="8" s="1"/>
  <c r="A40" i="8"/>
  <c r="B40" i="8" s="1"/>
  <c r="A41" i="8"/>
  <c r="B41" i="8" s="1"/>
  <c r="A42" i="8"/>
  <c r="C42" i="8" s="1"/>
  <c r="A43" i="8"/>
  <c r="B43" i="8" s="1"/>
  <c r="A44" i="8"/>
  <c r="B44" i="8" s="1"/>
  <c r="A45" i="8"/>
  <c r="B45" i="8" s="1"/>
  <c r="A46" i="8"/>
  <c r="C46" i="8" s="1"/>
  <c r="A47" i="8"/>
  <c r="C47" i="8" s="1"/>
  <c r="A48" i="8"/>
  <c r="B48" i="8" s="1"/>
  <c r="A49" i="8"/>
  <c r="B49" i="8" s="1"/>
  <c r="A50" i="8"/>
  <c r="C50" i="8" s="1"/>
  <c r="A51" i="8"/>
  <c r="B51" i="8" s="1"/>
  <c r="A52" i="8"/>
  <c r="B52" i="8" s="1"/>
  <c r="A53" i="8"/>
  <c r="B53" i="8" s="1"/>
  <c r="A54" i="8"/>
  <c r="C54" i="8" s="1"/>
  <c r="A55" i="8"/>
  <c r="C55" i="8" s="1"/>
  <c r="A56" i="8"/>
  <c r="B56" i="8" s="1"/>
  <c r="A57" i="8"/>
  <c r="B57" i="8" s="1"/>
  <c r="A58" i="8"/>
  <c r="C58" i="8" s="1"/>
  <c r="A59" i="8"/>
  <c r="C59" i="8" s="1"/>
  <c r="A60" i="8"/>
  <c r="B60" i="8" s="1"/>
  <c r="A61" i="8"/>
  <c r="B61" i="8" s="1"/>
  <c r="A62" i="8"/>
  <c r="C62" i="8" s="1"/>
  <c r="A63" i="8"/>
  <c r="C63" i="8" s="1"/>
  <c r="A64" i="8"/>
  <c r="B64" i="8" s="1"/>
  <c r="A65" i="8"/>
  <c r="B65" i="8" s="1"/>
  <c r="A66" i="8"/>
  <c r="C66" i="8" s="1"/>
  <c r="A67" i="8"/>
  <c r="B67" i="8" s="1"/>
  <c r="A68" i="8"/>
  <c r="B68" i="8" s="1"/>
  <c r="A69" i="8"/>
  <c r="B69" i="8" s="1"/>
  <c r="A70" i="8"/>
  <c r="C70" i="8" s="1"/>
  <c r="A71" i="8"/>
  <c r="B71" i="8" s="1"/>
  <c r="A72" i="8"/>
  <c r="B72" i="8" s="1"/>
  <c r="A73" i="8"/>
  <c r="B73" i="8" s="1"/>
  <c r="A74" i="8"/>
  <c r="C74" i="8" s="1"/>
  <c r="A75" i="8"/>
  <c r="C75" i="8" s="1"/>
  <c r="A76" i="8"/>
  <c r="B76" i="8" s="1"/>
  <c r="A77" i="8"/>
  <c r="B77" i="8" s="1"/>
  <c r="A78" i="8"/>
  <c r="C78" i="8" s="1"/>
  <c r="A79" i="8"/>
  <c r="B79" i="8" s="1"/>
  <c r="A80" i="8"/>
  <c r="B80" i="8" s="1"/>
  <c r="A81" i="8"/>
  <c r="B81" i="8" s="1"/>
  <c r="A82" i="8"/>
  <c r="C82" i="8" s="1"/>
  <c r="A83" i="8"/>
  <c r="B83" i="8" s="1"/>
  <c r="A84" i="8"/>
  <c r="B84" i="8" s="1"/>
  <c r="A85" i="8"/>
  <c r="B85" i="8" s="1"/>
  <c r="A86" i="8"/>
  <c r="C86" i="8" s="1"/>
  <c r="A87" i="8"/>
  <c r="B87" i="8" s="1"/>
  <c r="A88" i="8"/>
  <c r="B88" i="8" s="1"/>
  <c r="A89" i="8"/>
  <c r="B89" i="8" s="1"/>
  <c r="A90" i="8"/>
  <c r="C90" i="8" s="1"/>
  <c r="A91" i="8"/>
  <c r="C91" i="8" s="1"/>
  <c r="A92" i="8"/>
  <c r="B92" i="8" s="1"/>
  <c r="A3" i="8"/>
  <c r="M22" i="4"/>
  <c r="K22" i="4"/>
  <c r="K21" i="4"/>
  <c r="J21" i="4"/>
  <c r="I21" i="4"/>
  <c r="H21" i="4"/>
  <c r="G21" i="4"/>
  <c r="F21" i="4"/>
  <c r="E21" i="4"/>
  <c r="D21" i="4"/>
  <c r="M20" i="4"/>
  <c r="M19" i="4"/>
  <c r="M16" i="4"/>
  <c r="M18" i="4"/>
  <c r="M17" i="4"/>
  <c r="M15" i="4"/>
  <c r="M14" i="4"/>
  <c r="M13" i="4"/>
  <c r="M12" i="4"/>
  <c r="M11" i="4"/>
  <c r="C11" i="8" l="1"/>
  <c r="C8" i="8"/>
  <c r="C3" i="8"/>
  <c r="B3" i="8"/>
  <c r="C6" i="8"/>
  <c r="B6" i="8"/>
  <c r="C43" i="8"/>
  <c r="B47" i="8"/>
  <c r="B59" i="8"/>
  <c r="B27" i="8"/>
  <c r="C51" i="8"/>
  <c r="B31" i="8"/>
  <c r="B63" i="8"/>
  <c r="C19" i="8"/>
  <c r="C7" i="8"/>
  <c r="C79" i="8"/>
  <c r="B39" i="8"/>
  <c r="B15" i="8"/>
  <c r="C4" i="8"/>
  <c r="C67" i="8"/>
  <c r="C35" i="8"/>
  <c r="B55" i="8"/>
  <c r="B23" i="8"/>
  <c r="M21" i="4"/>
  <c r="B94" i="8"/>
  <c r="C83" i="8"/>
  <c r="B75" i="8"/>
  <c r="C72" i="8"/>
  <c r="C64" i="8"/>
  <c r="C60" i="8"/>
  <c r="C56" i="8"/>
  <c r="C52" i="8"/>
  <c r="C48" i="8"/>
  <c r="C44" i="8"/>
  <c r="C40" i="8"/>
  <c r="C36" i="8"/>
  <c r="C32" i="8"/>
  <c r="C28" i="8"/>
  <c r="C24" i="8"/>
  <c r="C20" i="8"/>
  <c r="C16" i="8"/>
  <c r="C12" i="8"/>
  <c r="C80" i="8"/>
  <c r="B66" i="8"/>
  <c r="B62" i="8"/>
  <c r="B58" i="8"/>
  <c r="B54" i="8"/>
  <c r="B50" i="8"/>
  <c r="B46" i="8"/>
  <c r="B42" i="8"/>
  <c r="B38" i="8"/>
  <c r="B34" i="8"/>
  <c r="B30" i="8"/>
  <c r="B26" i="8"/>
  <c r="B22" i="8"/>
  <c r="B18" i="8"/>
  <c r="B14" i="8"/>
  <c r="B10" i="8"/>
  <c r="B91" i="8"/>
  <c r="C88" i="8"/>
  <c r="C87" i="8"/>
  <c r="C71" i="8"/>
  <c r="C84" i="8"/>
  <c r="C68" i="8"/>
  <c r="C92" i="8"/>
  <c r="C76" i="8"/>
  <c r="B90" i="8"/>
  <c r="B86" i="8"/>
  <c r="B82" i="8"/>
  <c r="B78" i="8"/>
  <c r="B74" i="8"/>
  <c r="B70" i="8"/>
  <c r="C93" i="8"/>
  <c r="C89" i="8"/>
  <c r="C85" i="8"/>
  <c r="C81" i="8"/>
  <c r="C77" i="8"/>
  <c r="C73" i="8"/>
  <c r="C69" i="8"/>
  <c r="C65" i="8"/>
  <c r="C61" i="8"/>
  <c r="C57" i="8"/>
  <c r="C53" i="8"/>
  <c r="C49" i="8"/>
  <c r="C45" i="8"/>
  <c r="C41" i="8"/>
  <c r="C37" i="8"/>
  <c r="C33" i="8"/>
  <c r="C29" i="8"/>
  <c r="C25" i="8"/>
  <c r="C21" i="8"/>
  <c r="C17" i="8"/>
  <c r="C13" i="8"/>
  <c r="C9" i="8"/>
  <c r="C5" i="8"/>
  <c r="O13" i="7" l="1"/>
  <c r="N14" i="7"/>
  <c r="M12" i="7"/>
  <c r="N11" i="7"/>
  <c r="L11" i="7"/>
  <c r="H11" i="7"/>
  <c r="O12" i="7"/>
  <c r="P11" i="7"/>
  <c r="N13" i="7"/>
  <c r="P12" i="7"/>
  <c r="M11" i="7"/>
  <c r="P13" i="7"/>
  <c r="O14" i="7"/>
  <c r="N12" i="7"/>
  <c r="O11" i="7"/>
  <c r="J11" i="7"/>
  <c r="M13" i="7"/>
  <c r="P14" i="7"/>
  <c r="K11" i="7"/>
  <c r="M14" i="7"/>
  <c r="I11" i="7"/>
  <c r="F11" i="7"/>
  <c r="M8" i="4"/>
  <c r="M7" i="4"/>
  <c r="C5" i="1"/>
  <c r="D6" i="15"/>
  <c r="D6" i="7"/>
  <c r="C12" i="7" s="1"/>
  <c r="Q13" i="7" l="1"/>
  <c r="Q11" i="7"/>
  <c r="Q12" i="7"/>
  <c r="Q14" i="7"/>
  <c r="C41" i="7"/>
  <c r="C29" i="7"/>
  <c r="C20" i="7"/>
  <c r="C14" i="7"/>
  <c r="C19" i="7"/>
  <c r="C26" i="7"/>
  <c r="C31" i="7"/>
  <c r="C32" i="7"/>
  <c r="C16" i="7"/>
  <c r="C25" i="7"/>
  <c r="C28" i="7"/>
  <c r="C34" i="7"/>
  <c r="C15" i="7"/>
  <c r="C39" i="7"/>
  <c r="C36" i="7"/>
  <c r="C17" i="7"/>
  <c r="C33" i="7"/>
  <c r="C22" i="7"/>
  <c r="C38" i="7"/>
  <c r="C27" i="7"/>
  <c r="C30" i="7"/>
  <c r="C13" i="7"/>
  <c r="C23" i="7"/>
  <c r="C18" i="7"/>
  <c r="C35" i="7"/>
  <c r="C21" i="7"/>
  <c r="C40" i="7"/>
  <c r="C24" i="7"/>
  <c r="C3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<sst xmlns="http://schemas.openxmlformats.org/spreadsheetml/2006/main" count="1389" uniqueCount="687">
  <si>
    <t>A</t>
  </si>
  <si>
    <t>B</t>
  </si>
  <si>
    <t>C</t>
  </si>
  <si>
    <t>D</t>
  </si>
  <si>
    <t>Kochgas</t>
  </si>
  <si>
    <t>HB_HEF03</t>
  </si>
  <si>
    <t>HB_HEF04</t>
  </si>
  <si>
    <t>HB_HMF03</t>
  </si>
  <si>
    <t>HB_HMF04</t>
  </si>
  <si>
    <t>HH_HEF03</t>
  </si>
  <si>
    <t>SL_HEF03</t>
  </si>
  <si>
    <t>HH_HEF04</t>
  </si>
  <si>
    <t>SL_HEF04</t>
  </si>
  <si>
    <t>HH_HMF03</t>
  </si>
  <si>
    <t>SL_HMF03</t>
  </si>
  <si>
    <t>HH_HMF04</t>
  </si>
  <si>
    <t>SL_HMF04</t>
  </si>
  <si>
    <t>BE_HEF03</t>
  </si>
  <si>
    <t>HE_HEF03</t>
  </si>
  <si>
    <t>NI_HEF03</t>
  </si>
  <si>
    <t>NW_HEF03</t>
  </si>
  <si>
    <t>BE_HEF04</t>
  </si>
  <si>
    <t>HE_HEF04</t>
  </si>
  <si>
    <t>NI_HEF04</t>
  </si>
  <si>
    <t>NW_HEF04</t>
  </si>
  <si>
    <t>BE_HMF03</t>
  </si>
  <si>
    <t>HE_HMF03</t>
  </si>
  <si>
    <t>NI_HMF03</t>
  </si>
  <si>
    <t>NW_HMF03</t>
  </si>
  <si>
    <t>BE_HMF04</t>
  </si>
  <si>
    <t>HE_HMF04</t>
  </si>
  <si>
    <t>NI_HMF04</t>
  </si>
  <si>
    <t>NW_HMF04</t>
  </si>
  <si>
    <t>BW_HEF03</t>
  </si>
  <si>
    <t>RP_HEF03</t>
  </si>
  <si>
    <t>SH_HEF03</t>
  </si>
  <si>
    <t>SN_HEF03</t>
  </si>
  <si>
    <t>BW_HEF04</t>
  </si>
  <si>
    <t>RP_HEF04</t>
  </si>
  <si>
    <t>SH_HEF04</t>
  </si>
  <si>
    <t>SN_HEF04</t>
  </si>
  <si>
    <t>BW_HMF03</t>
  </si>
  <si>
    <t>RP_HMF03</t>
  </si>
  <si>
    <t>SH_HMF03</t>
  </si>
  <si>
    <t>SN_HMF03</t>
  </si>
  <si>
    <t>BW_HMF04</t>
  </si>
  <si>
    <t>RP_HMF04</t>
  </si>
  <si>
    <t>SH_HMF04</t>
  </si>
  <si>
    <t>SN_HMF04</t>
  </si>
  <si>
    <t>BB_HEF03</t>
  </si>
  <si>
    <t>BY_HEF03</t>
  </si>
  <si>
    <t>MV_HEF03</t>
  </si>
  <si>
    <t>ST_HEF03</t>
  </si>
  <si>
    <t>TH_HEF03</t>
  </si>
  <si>
    <t>BB_HEF04</t>
  </si>
  <si>
    <t>BY_HEF04</t>
  </si>
  <si>
    <t>MV_HEF04</t>
  </si>
  <si>
    <t>ST_HEF04</t>
  </si>
  <si>
    <t>TH_HEF04</t>
  </si>
  <si>
    <t>BB_HMF03</t>
  </si>
  <si>
    <t>BY_HMF03</t>
  </si>
  <si>
    <t>MV_HMF03</t>
  </si>
  <si>
    <t>ST_HMF03</t>
  </si>
  <si>
    <t>TH_HMF03</t>
  </si>
  <si>
    <t>BB_HMF04</t>
  </si>
  <si>
    <t>BY_HMF04</t>
  </si>
  <si>
    <t>MV_HMF04</t>
  </si>
  <si>
    <t>ST_HMF04</t>
  </si>
  <si>
    <t>TH_HMF04</t>
  </si>
  <si>
    <r>
      <rPr>
        <b/>
        <sz val="10"/>
        <rFont val="Symbol"/>
        <family val="1"/>
        <charset val="2"/>
      </rPr>
      <t>J</t>
    </r>
    <r>
      <rPr>
        <b/>
        <vertAlign val="subscript"/>
        <sz val="10"/>
        <rFont val="Arial"/>
        <family val="2"/>
      </rPr>
      <t>0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</si>
  <si>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</si>
  <si>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</si>
  <si>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</si>
  <si>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</si>
  <si>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</si>
  <si>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</si>
  <si>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</si>
  <si>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</si>
  <si>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</si>
  <si>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</si>
  <si>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</si>
  <si>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</si>
  <si>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</si>
  <si>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</si>
  <si>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</si>
  <si>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 Bezeichnung</t>
  </si>
  <si>
    <t>F(Mo)</t>
  </si>
  <si>
    <t>F(Di)</t>
  </si>
  <si>
    <t>F(Mi)</t>
  </si>
  <si>
    <t>F(Do)</t>
  </si>
  <si>
    <t>F(Fr)</t>
  </si>
  <si>
    <t>F(Sa)</t>
  </si>
  <si>
    <t>F(So)</t>
  </si>
  <si>
    <t>Tag</t>
  </si>
  <si>
    <t>Mo</t>
  </si>
  <si>
    <t>Di</t>
  </si>
  <si>
    <t>Mi</t>
  </si>
  <si>
    <t>Do</t>
  </si>
  <si>
    <t>Fr</t>
  </si>
  <si>
    <t>Sa</t>
  </si>
  <si>
    <t>So</t>
  </si>
  <si>
    <t>Mo-So</t>
  </si>
  <si>
    <t>Max Tag</t>
  </si>
  <si>
    <t>Max Wert</t>
  </si>
  <si>
    <t>HEF</t>
  </si>
  <si>
    <t>Einfamilienhaushalt</t>
  </si>
  <si>
    <t>HMF</t>
  </si>
  <si>
    <t>Mehrfamilienhaushalt</t>
  </si>
  <si>
    <t>GKO</t>
  </si>
  <si>
    <t>Gebietskörpersch., Kreditinst. u. Versich., Org. o. Erwerbszw. &amp; öff. Einr.</t>
  </si>
  <si>
    <t>GHA</t>
  </si>
  <si>
    <t>Einzelhandel, Großhandel</t>
  </si>
  <si>
    <t>GMK</t>
  </si>
  <si>
    <t>Metall, Kfz</t>
  </si>
  <si>
    <t>GBD</t>
  </si>
  <si>
    <t>sonst. betr. Dienstleistungen</t>
  </si>
  <si>
    <t>GBH</t>
  </si>
  <si>
    <t>Beherbergung</t>
  </si>
  <si>
    <t>GGA</t>
  </si>
  <si>
    <t>Gaststätten</t>
  </si>
  <si>
    <t>GBA</t>
  </si>
  <si>
    <t>Bäckereien</t>
  </si>
  <si>
    <t>GWA</t>
  </si>
  <si>
    <t>Wäschereien</t>
  </si>
  <si>
    <t>GGB</t>
  </si>
  <si>
    <t>Gartenbau</t>
  </si>
  <si>
    <t>GPD</t>
  </si>
  <si>
    <t>Papier und Druck</t>
  </si>
  <si>
    <t>GMF</t>
  </si>
  <si>
    <t>haushaltsähnliche Gewerbebetriebe</t>
  </si>
  <si>
    <t>GHD</t>
  </si>
  <si>
    <t>Summenlastprofil Gewerbe, Handel, Dienstleistung</t>
  </si>
  <si>
    <t xml:space="preserve">gültig ab: </t>
  </si>
  <si>
    <t>ja</t>
  </si>
  <si>
    <t>analytisch</t>
  </si>
  <si>
    <t>nein</t>
  </si>
  <si>
    <t>Wetter-DL</t>
  </si>
  <si>
    <t>St.-Nr.</t>
  </si>
  <si>
    <t>DWD</t>
  </si>
  <si>
    <t xml:space="preserve">Temp.-ZR Reihenbildung </t>
  </si>
  <si>
    <t>Klima-Zeitreihe</t>
  </si>
  <si>
    <t>Auswahlfeld</t>
  </si>
  <si>
    <t>Code</t>
  </si>
  <si>
    <t>Art des Feldes</t>
  </si>
  <si>
    <t>Num. Wert</t>
  </si>
  <si>
    <t>BDEW Nomenklatur</t>
  </si>
  <si>
    <t>Profil-Art</t>
  </si>
  <si>
    <t>EDI-CODE</t>
  </si>
  <si>
    <t>Profilname</t>
  </si>
  <si>
    <t>m_H</t>
  </si>
  <si>
    <t>b_H</t>
  </si>
  <si>
    <t>m_W</t>
  </si>
  <si>
    <t>D13/HEF03</t>
  </si>
  <si>
    <t>D14/HEF04</t>
  </si>
  <si>
    <t>D15/HEF05</t>
  </si>
  <si>
    <t>SigLinDe FfE/'HEF03'</t>
  </si>
  <si>
    <t>SigLinDe FfE/'HEF04'</t>
  </si>
  <si>
    <t>D23/HMF03</t>
  </si>
  <si>
    <t>D24/HMF04</t>
  </si>
  <si>
    <t>D25/HMF05</t>
  </si>
  <si>
    <t>SigLinDe FfE/'HMF03'</t>
  </si>
  <si>
    <t>SigLinDe FfE/'HMF04'</t>
  </si>
  <si>
    <t>MK1/GMK01</t>
  </si>
  <si>
    <t>MK2/GMK02</t>
  </si>
  <si>
    <t>MK3/GMK03</t>
  </si>
  <si>
    <t>MK4/GMK04</t>
  </si>
  <si>
    <t>MK5/GMK05</t>
  </si>
  <si>
    <t>SigLinDe FfE/'GMK03'</t>
  </si>
  <si>
    <t>SigLinDe FfE/'GMK04'</t>
  </si>
  <si>
    <t>HA1/GHA01</t>
  </si>
  <si>
    <t>HA2/GHA02</t>
  </si>
  <si>
    <t>HA3/GHA03</t>
  </si>
  <si>
    <t>HA4/GHA04</t>
  </si>
  <si>
    <t>HA5/GHA05</t>
  </si>
  <si>
    <t>SigLinDe FfE/'GHA03'</t>
  </si>
  <si>
    <t>SigLinDe FfE/'GHA04'</t>
  </si>
  <si>
    <t>KO1/GKO01</t>
  </si>
  <si>
    <t>KO2/GKO02</t>
  </si>
  <si>
    <t>KO3/GKO03</t>
  </si>
  <si>
    <t>KO4/GKO04</t>
  </si>
  <si>
    <t>KO5/GKO05</t>
  </si>
  <si>
    <t>SigLinDe FfE/'GKO03'</t>
  </si>
  <si>
    <t>SigLinDe FfE/'GKO04'</t>
  </si>
  <si>
    <t>BD1/GBD01</t>
  </si>
  <si>
    <t>BD2/GBD02</t>
  </si>
  <si>
    <t>BD3/GBD03</t>
  </si>
  <si>
    <t>BD4/GBD04</t>
  </si>
  <si>
    <t>BD5/GBD05</t>
  </si>
  <si>
    <t>SigLinDe FfE/'GBD03'</t>
  </si>
  <si>
    <t>SigLinDe FfE/'GBD04'</t>
  </si>
  <si>
    <t>GA1/GGA01</t>
  </si>
  <si>
    <t>GA2/GGA02</t>
  </si>
  <si>
    <t>GA3/GGA03</t>
  </si>
  <si>
    <t>GA4/GGA04</t>
  </si>
  <si>
    <t>GA5/GGA05</t>
  </si>
  <si>
    <t>SigLinDe FfE/'GGA03'</t>
  </si>
  <si>
    <t>SigLinDe FfE/'GGA04'</t>
  </si>
  <si>
    <t>BH1/GBH01</t>
  </si>
  <si>
    <t>BH2/GBH02</t>
  </si>
  <si>
    <t>BH3/GBH03</t>
  </si>
  <si>
    <t>BH4/GBH04</t>
  </si>
  <si>
    <t>BH5/GBH05</t>
  </si>
  <si>
    <t>SigLinDe FfE/'GBH03'</t>
  </si>
  <si>
    <t>SigLinDe FfE/'GBH04'</t>
  </si>
  <si>
    <t>WA1/GWA01</t>
  </si>
  <si>
    <t>WA2/GWA02</t>
  </si>
  <si>
    <t>WA3/GWA03</t>
  </si>
  <si>
    <t>WA4/GWA04</t>
  </si>
  <si>
    <t>WA5/GWA05</t>
  </si>
  <si>
    <t>SigLinDe FfE/'GWA03'</t>
  </si>
  <si>
    <t>SigLinDe FfE/'GWA04'</t>
  </si>
  <si>
    <t>GB1/GGB01</t>
  </si>
  <si>
    <t>GB2/GGB02</t>
  </si>
  <si>
    <t>GB3/GGB03</t>
  </si>
  <si>
    <t>GB4/GGB04</t>
  </si>
  <si>
    <t>GB5/GGB05</t>
  </si>
  <si>
    <t>SigLinDe FfE/'GGB03'</t>
  </si>
  <si>
    <t>SigLinDe FfE/'GGB04'</t>
  </si>
  <si>
    <t>BA1/GBA01</t>
  </si>
  <si>
    <t>BA2/GBA02</t>
  </si>
  <si>
    <t>BA3/GBA03</t>
  </si>
  <si>
    <t>BA4/GBA04</t>
  </si>
  <si>
    <t>BA5/GBA05</t>
  </si>
  <si>
    <t>SigLinDe FfE/'GBA03'</t>
  </si>
  <si>
    <t>SigLinDe FfE/'GBA04'</t>
  </si>
  <si>
    <t>PD1/GPD01</t>
  </si>
  <si>
    <t>PD2/GPD02</t>
  </si>
  <si>
    <t>PD3/GPD03</t>
  </si>
  <si>
    <t>PD4/GPD04</t>
  </si>
  <si>
    <t>PD5/GPD05</t>
  </si>
  <si>
    <t>SigLinDe FfE/'GPD03'</t>
  </si>
  <si>
    <t>SigLinDe FfE/'GPD04'</t>
  </si>
  <si>
    <t>MF1/GMF01</t>
  </si>
  <si>
    <t>MF2/GMF02</t>
  </si>
  <si>
    <t>MF3/GMF03</t>
  </si>
  <si>
    <t>MF4/GMF04</t>
  </si>
  <si>
    <t>MF5/GMF05</t>
  </si>
  <si>
    <t>SigLinDe FfE/'GMF03'</t>
  </si>
  <si>
    <t>SigLinDe FfE/'GMF04'</t>
  </si>
  <si>
    <t>HD3/GHD03</t>
  </si>
  <si>
    <t>HD4/GHD04</t>
  </si>
  <si>
    <t>SigLinDe FfE/'GHD03'</t>
  </si>
  <si>
    <t>SigLinDe FfE/'GHD04'</t>
  </si>
  <si>
    <t>b_W</t>
  </si>
  <si>
    <t>SLP-TUM</t>
  </si>
  <si>
    <r>
      <t>HK3/HKO</t>
    </r>
    <r>
      <rPr>
        <sz val="11"/>
        <color rgb="FFFF0000"/>
        <rFont val="Calibri"/>
        <family val="2"/>
        <scheme val="minor"/>
      </rPr>
      <t>03</t>
    </r>
  </si>
  <si>
    <t>HKO</t>
  </si>
  <si>
    <t>BDEW</t>
  </si>
  <si>
    <t>#</t>
  </si>
  <si>
    <t>Alternative Profilempfehlung</t>
  </si>
  <si>
    <t>H/N-Profil</t>
  </si>
  <si>
    <t>Hauptprofil</t>
  </si>
  <si>
    <t>Nebenprofil</t>
  </si>
  <si>
    <t>Gewerbe</t>
  </si>
  <si>
    <t>g(Tn)</t>
  </si>
  <si>
    <t>Tn</t>
  </si>
  <si>
    <t>synthetisch</t>
  </si>
  <si>
    <t>Netzbetreiberinformationen</t>
  </si>
  <si>
    <t>Name des Netzbetreibers:</t>
  </si>
  <si>
    <t>Straße, Nr.:</t>
  </si>
  <si>
    <t>Postleitzahl:</t>
  </si>
  <si>
    <t>Ort:</t>
  </si>
  <si>
    <t>Ansprechpartner SLP-Bilanzierung:</t>
  </si>
  <si>
    <t>Email-Adresse:</t>
  </si>
  <si>
    <t>Telefonnummer des Ansprechpartners:</t>
  </si>
  <si>
    <t>Stammdaten Netzgebiet</t>
  </si>
  <si>
    <t xml:space="preserve">Erläuterung: </t>
  </si>
  <si>
    <t>Quelle</t>
  </si>
  <si>
    <t>Bundeslandprofil</t>
  </si>
  <si>
    <t>M13</t>
  </si>
  <si>
    <t>M14</t>
  </si>
  <si>
    <t>M23</t>
  </si>
  <si>
    <t>M24</t>
  </si>
  <si>
    <t>H13</t>
  </si>
  <si>
    <t>A13</t>
  </si>
  <si>
    <t>H14</t>
  </si>
  <si>
    <t>A14</t>
  </si>
  <si>
    <t>H23</t>
  </si>
  <si>
    <t>A23</t>
  </si>
  <si>
    <t>H24</t>
  </si>
  <si>
    <t>A24</t>
  </si>
  <si>
    <t>B13</t>
  </si>
  <si>
    <t>F13</t>
  </si>
  <si>
    <t>I13</t>
  </si>
  <si>
    <t>N13</t>
  </si>
  <si>
    <t>B14</t>
  </si>
  <si>
    <t>F14</t>
  </si>
  <si>
    <t>I14</t>
  </si>
  <si>
    <t>N14</t>
  </si>
  <si>
    <t>B23</t>
  </si>
  <si>
    <t>F23</t>
  </si>
  <si>
    <t>I23</t>
  </si>
  <si>
    <t>N23</t>
  </si>
  <si>
    <t>B24</t>
  </si>
  <si>
    <t>F24</t>
  </si>
  <si>
    <t>I24</t>
  </si>
  <si>
    <t>N24</t>
  </si>
  <si>
    <t>W13</t>
  </si>
  <si>
    <t>P13</t>
  </si>
  <si>
    <t>L13</t>
  </si>
  <si>
    <t>S13</t>
  </si>
  <si>
    <t>W14</t>
  </si>
  <si>
    <t>P14</t>
  </si>
  <si>
    <t>L14</t>
  </si>
  <si>
    <t>S14</t>
  </si>
  <si>
    <t>W23</t>
  </si>
  <si>
    <t>P23</t>
  </si>
  <si>
    <t>L23</t>
  </si>
  <si>
    <t>S23</t>
  </si>
  <si>
    <t>W24</t>
  </si>
  <si>
    <t>P24</t>
  </si>
  <si>
    <t>L24</t>
  </si>
  <si>
    <t>S24</t>
  </si>
  <si>
    <t>R13</t>
  </si>
  <si>
    <t>G13</t>
  </si>
  <si>
    <t>V13</t>
  </si>
  <si>
    <t>C13</t>
  </si>
  <si>
    <t>T13</t>
  </si>
  <si>
    <t>R14</t>
  </si>
  <si>
    <t>G14</t>
  </si>
  <si>
    <t>V14</t>
  </si>
  <si>
    <t>C14</t>
  </si>
  <si>
    <t>T14</t>
  </si>
  <si>
    <t>R23</t>
  </si>
  <si>
    <t>G23</t>
  </si>
  <si>
    <t>V23</t>
  </si>
  <si>
    <t>C23</t>
  </si>
  <si>
    <t>T23</t>
  </si>
  <si>
    <t>R24</t>
  </si>
  <si>
    <t>G24</t>
  </si>
  <si>
    <t>V24</t>
  </si>
  <si>
    <t>C24</t>
  </si>
  <si>
    <t>T24</t>
  </si>
  <si>
    <t>Netzgebiet:</t>
  </si>
  <si>
    <t>Die Veröffentlichung erfolgt im Rahmen der Vorgaben der Kooperationsvereinbarung und des Leitfanden "Abwicklung von Standardlastprofilen Gas".</t>
  </si>
  <si>
    <t>Reinhardtstraße 32</t>
  </si>
  <si>
    <t>10117 Berlin</t>
  </si>
  <si>
    <t>Invalidenstraße 91</t>
  </si>
  <si>
    <t>10115 Berlin</t>
  </si>
  <si>
    <t>Magazinstraße 15-16</t>
  </si>
  <si>
    <t xml:space="preserve">10179 Berlin </t>
  </si>
  <si>
    <t xml:space="preserve">BDEW Bundesverband der Energie- und Wasserwirtschaft e.V., </t>
  </si>
  <si>
    <t>GEODE – Groupement Européen des entreprises et Organismes de Distribution d’Énergie, EWIV</t>
  </si>
  <si>
    <t xml:space="preserve">Stand: </t>
  </si>
  <si>
    <t xml:space="preserve">Version: </t>
  </si>
  <si>
    <t>Geom.-Reihe (gem. LF-SLP)</t>
  </si>
  <si>
    <t xml:space="preserve">für Betrachtungstag D 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</si>
  <si>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</si>
  <si>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</si>
  <si>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</si>
  <si>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</si>
  <si>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</si>
  <si>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</si>
  <si>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</si>
  <si>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</si>
  <si>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</si>
  <si>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</t>
  </si>
  <si>
    <t>[d]</t>
  </si>
  <si>
    <t>Temperturzeitraum</t>
  </si>
  <si>
    <t>…</t>
  </si>
  <si>
    <t>xxxxx</t>
  </si>
  <si>
    <t>Verwendete SLP Profiltypen</t>
  </si>
  <si>
    <t>Anwendungsgrenzen SLP  -  Arbeit [kWh]:</t>
  </si>
  <si>
    <t>Anwendungsgrenzen SLP  -  Leistung [kW]:</t>
  </si>
  <si>
    <t>Heizgas</t>
  </si>
  <si>
    <t xml:space="preserve">Verwendetes SLP-Verfahren: </t>
  </si>
  <si>
    <t>Netzbetreiber:</t>
  </si>
  <si>
    <t>16.</t>
  </si>
  <si>
    <r>
      <t xml:space="preserve"> </t>
    </r>
    <r>
      <rPr>
        <sz val="10"/>
        <color indexed="8"/>
        <rFont val="Arial"/>
        <family val="2"/>
      </rPr>
      <t xml:space="preserve">HB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</si>
  <si>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</si>
  <si>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SL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</si>
  <si>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</si>
  <si>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</si>
  <si>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NI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</si>
  <si>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</si>
  <si>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</si>
  <si>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RP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</si>
  <si>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</si>
  <si>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SN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</si>
  <si>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</si>
  <si>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BY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</si>
  <si>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MV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</si>
  <si>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ST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</si>
  <si>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TH </t>
    </r>
    <r>
      <rPr>
        <sz val="10"/>
        <rFont val="Arial"/>
        <family val="2"/>
      </rPr>
      <t xml:space="preserve"> </t>
    </r>
  </si>
  <si>
    <t xml:space="preserve">Sommer-/Übergangsperiode </t>
  </si>
  <si>
    <t>Montag</t>
  </si>
  <si>
    <t>Dienstag</t>
  </si>
  <si>
    <t>Mittwoch</t>
  </si>
  <si>
    <t>Donnerstag</t>
  </si>
  <si>
    <t>Freitag</t>
  </si>
  <si>
    <t>Samstag</t>
  </si>
  <si>
    <t>Sonntag</t>
  </si>
  <si>
    <t>Netzgebiet 1</t>
  </si>
  <si>
    <t>Netzgebiet 2</t>
  </si>
  <si>
    <t>Wochentag und entsprechender Ersatztag</t>
  </si>
  <si>
    <t>Neujahr (1.1.)</t>
  </si>
  <si>
    <t>Heilige Drei Könige (6.1.)</t>
  </si>
  <si>
    <t>Rosenmontag (-48 Tage)</t>
  </si>
  <si>
    <t>-</t>
  </si>
  <si>
    <t>Fastnacht (-47 Tage)</t>
  </si>
  <si>
    <t>Maifeiertag (1.5.)</t>
  </si>
  <si>
    <t>Friedensfest (8.8.)</t>
  </si>
  <si>
    <t>Mariä Himmelfahrt (15.8.)</t>
  </si>
  <si>
    <t>Tag der Dt. Einheit (3.10.)</t>
  </si>
  <si>
    <t>Reformationstag (31.10.)</t>
  </si>
  <si>
    <t>Allerheiligen (1.11.)</t>
  </si>
  <si>
    <t>Buß- und Bettag (Mi. v. 23.11.)</t>
  </si>
  <si>
    <t>Heilig Abend (24.12.)</t>
  </si>
  <si>
    <t>1. Weihnachtstag (25.12.)</t>
  </si>
  <si>
    <t>2. Weihnachtstag (26.12.)</t>
  </si>
  <si>
    <t>Silvester (31.12.)</t>
  </si>
  <si>
    <r>
      <t>Karfreitag</t>
    </r>
    <r>
      <rPr>
        <sz val="11"/>
        <color theme="1"/>
        <rFont val="Calibri"/>
        <family val="2"/>
        <scheme val="minor"/>
      </rPr>
      <t xml:space="preserve"> (-2 Tage)</t>
    </r>
  </si>
  <si>
    <r>
      <t>Ostersonntag</t>
    </r>
    <r>
      <rPr>
        <sz val="11"/>
        <color theme="1"/>
        <rFont val="Calibri"/>
        <family val="2"/>
        <scheme val="minor"/>
      </rPr>
      <t xml:space="preserve"> (0. Tag)</t>
    </r>
  </si>
  <si>
    <r>
      <t xml:space="preserve">Ostermontag </t>
    </r>
    <r>
      <rPr>
        <sz val="11"/>
        <color theme="1"/>
        <rFont val="Calibri"/>
        <family val="2"/>
        <scheme val="minor"/>
      </rPr>
      <t>(+1 Tag)</t>
    </r>
  </si>
  <si>
    <r>
      <t xml:space="preserve">Pfingstsonntag </t>
    </r>
    <r>
      <rPr>
        <sz val="11"/>
        <color theme="1"/>
        <rFont val="Calibri"/>
        <family val="2"/>
        <scheme val="minor"/>
      </rPr>
      <t>(+49 Tage)</t>
    </r>
  </si>
  <si>
    <r>
      <t>Pfingstmontag</t>
    </r>
    <r>
      <rPr>
        <sz val="11"/>
        <color theme="1"/>
        <rFont val="Calibri"/>
        <family val="2"/>
        <scheme val="minor"/>
      </rPr>
      <t xml:space="preserve"> (+50 Tage)</t>
    </r>
  </si>
  <si>
    <t>Fronleichnam (+59 Tage)</t>
  </si>
  <si>
    <t xml:space="preserve">Feiertag / Sondertag </t>
  </si>
  <si>
    <t>Netzgebiet 3</t>
  </si>
  <si>
    <t>Netzgebiet 4</t>
  </si>
  <si>
    <t>Netzgebiet 5</t>
  </si>
  <si>
    <t>Netzgebiet 6</t>
  </si>
  <si>
    <t>Netzgebiet 7</t>
  </si>
  <si>
    <t>Netzgebiet 8</t>
  </si>
  <si>
    <t>Netzgebiet 9</t>
  </si>
  <si>
    <t>NB</t>
  </si>
  <si>
    <t>NB-individuell</t>
  </si>
  <si>
    <t>Netzgebiet 10</t>
  </si>
  <si>
    <t>Netzgebiet 11</t>
  </si>
  <si>
    <t>Netzgebiet 12</t>
  </si>
  <si>
    <t>Netzgebiet 13</t>
  </si>
  <si>
    <t>Netzgebiet 14</t>
  </si>
  <si>
    <t>Netzgebiet 15</t>
  </si>
  <si>
    <t>Netzgebiet 16</t>
  </si>
  <si>
    <t>Netzgebiet 17</t>
  </si>
  <si>
    <t>Netzgebiet 18</t>
  </si>
  <si>
    <t>Netzgebiet 19</t>
  </si>
  <si>
    <t>Netzgebiet 20</t>
  </si>
  <si>
    <t xml:space="preserve">MP-ID: </t>
  </si>
  <si>
    <t>Art der Zeitreihe</t>
  </si>
  <si>
    <t xml:space="preserve">Netzgebiet: </t>
  </si>
  <si>
    <t xml:space="preserve">Netzbetreiber: </t>
  </si>
  <si>
    <t>Feiertagskalender / Sondertage</t>
  </si>
  <si>
    <t>Hinweise:</t>
  </si>
  <si>
    <t xml:space="preserve">Heizperiode Kernzeit Winter </t>
  </si>
  <si>
    <t>Beginn:</t>
  </si>
  <si>
    <t>[GT/KT]</t>
  </si>
  <si>
    <t>Tages-Bezug [Gastag/Kalendertag]</t>
  </si>
  <si>
    <t>Temp.-Prog.</t>
  </si>
  <si>
    <t>Temp.-IST</t>
  </si>
  <si>
    <t xml:space="preserve">BDEW Standardlastprofile - SLP-Koef. </t>
  </si>
  <si>
    <t xml:space="preserve">BDEW Standardlastprofile - WT-Koef. </t>
  </si>
  <si>
    <t>Wochentagfaktoren gemäß TUM</t>
  </si>
  <si>
    <t>Wochentagfaktoren</t>
  </si>
  <si>
    <t>Vorgaben für Feiertagskalender bundesweit / bundeslandspezif / NB-individuell</t>
  </si>
  <si>
    <t>In dieser Datei erfasstes Netzgebiet (eine Datei je Netzgebiet):</t>
  </si>
  <si>
    <t>Im Rahmen der Veröffentlichungspflichten des Netzbetreibers zum Standardlastprofilverfahren hat jeder Netzbetreiber</t>
  </si>
  <si>
    <t xml:space="preserve">zu seinem Profilverfahren die folgende Excel-Tabelle auf seiner Internetseite zu veröffentlichen. </t>
  </si>
  <si>
    <t>Sofern Anpassungen am Bilanzierungsverfahren vorgenommen werden, so ist die Excel-Tabelle stets in aktualisierter Form zu veröffentlichen.</t>
  </si>
  <si>
    <t xml:space="preserve">Verband kommunaler Unternehmen e.V. (VKU) </t>
  </si>
  <si>
    <t>Herausgeber:</t>
  </si>
  <si>
    <t>BDEW / VKU / GEODE - Excel-Tabelle mit verfahrensspezifischen Parameter</t>
  </si>
  <si>
    <r>
      <t xml:space="preserve">Hier sind </t>
    </r>
    <r>
      <rPr>
        <u/>
        <sz val="11"/>
        <color theme="1"/>
        <rFont val="Calibri"/>
        <family val="2"/>
        <scheme val="minor"/>
      </rPr>
      <t>alle</t>
    </r>
    <r>
      <rPr>
        <sz val="11"/>
        <color theme="1"/>
        <rFont val="Calibri"/>
        <family val="2"/>
        <scheme val="minor"/>
      </rPr>
      <t xml:space="preserve"> vom Netzbetreiber im Netzgebiet verwendeten SLP-Profiltypen aufzuführen.</t>
    </r>
  </si>
  <si>
    <r>
      <t xml:space="preserve"> </t>
    </r>
    <r>
      <rPr>
        <sz val="11"/>
        <color indexed="8"/>
        <rFont val="Calibri"/>
        <family val="2"/>
        <scheme val="minor"/>
      </rPr>
      <t xml:space="preserve">DE </t>
    </r>
    <r>
      <rPr>
        <sz val="11"/>
        <rFont val="Calibri"/>
        <family val="2"/>
        <scheme val="minor"/>
      </rPr>
      <t xml:space="preserve"> </t>
    </r>
  </si>
  <si>
    <r>
      <t xml:space="preserve">BRD, </t>
    </r>
    <r>
      <rPr>
        <sz val="11"/>
        <color indexed="8"/>
        <rFont val="Calibri"/>
        <family val="2"/>
        <scheme val="minor"/>
      </rPr>
      <t xml:space="preserve">bundesweit </t>
    </r>
  </si>
  <si>
    <r>
      <rPr>
        <sz val="11"/>
        <color indexed="8"/>
        <rFont val="Calibri"/>
        <family val="2"/>
        <scheme val="minor"/>
      </rPr>
      <t xml:space="preserve">Bremen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</si>
  <si>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Hamburg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</si>
  <si>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Saarland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</si>
  <si>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Berlin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</si>
  <si>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Hessen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</si>
  <si>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Nieder-sachsen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</si>
  <si>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Nordrhein-Westfalen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</si>
  <si>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Baden-Württemberg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</si>
  <si>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Rheinland-Pfalz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</si>
  <si>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Schleswig-Holstein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</si>
  <si>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</si>
  <si>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Brandenburg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</si>
  <si>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Bayern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</si>
  <si>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Mecklenburg-Vorpommern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</si>
  <si>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Sachsen-Anhalt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</si>
  <si>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Thüringen </t>
    </r>
    <r>
      <rPr>
        <sz val="11"/>
        <rFont val="Calibri"/>
        <family val="2"/>
        <scheme val="minor"/>
      </rPr>
      <t xml:space="preserve"> </t>
    </r>
  </si>
  <si>
    <t>Marktpartner-ID (DVGW-Nummer des Netzbetreibers)</t>
  </si>
  <si>
    <t>Anzahl betreuter Netzgebiete (Angabe 1 … 20)</t>
  </si>
  <si>
    <t>Netzbetreiber Musterstadt GmbH</t>
  </si>
  <si>
    <t xml:space="preserve">Marktpartner-ID: </t>
  </si>
  <si>
    <t>=&gt;  zeitnah ermittelter Netzustand bestimmt Höhe der täglichen Allokation</t>
  </si>
  <si>
    <t>=&gt; Zeitreihentyp SLPsyn</t>
  </si>
  <si>
    <t>=&gt; Zeitreihentyp SLPana</t>
  </si>
  <si>
    <t>(Standard nach § 24 Abs. 1 u. 2 GasNZV: 1,5 Mio. kWh pro Jahr)</t>
  </si>
  <si>
    <t>(Standard nach § 24 Abs. 1 u. 2 GasNZV: 500 kW)</t>
  </si>
  <si>
    <t>17.</t>
  </si>
  <si>
    <t>Netzgebiet</t>
  </si>
  <si>
    <t>Anzahl verwendeter Profile:</t>
  </si>
  <si>
    <t>Muster</t>
  </si>
  <si>
    <t>Hinweis:</t>
  </si>
  <si>
    <t>Sofern sich verfahrensspezifische Parameter für vorhandene Netzgebiete unterscheiden, bitte für jedes Netzgebiet eine separate Datei ausfüllen.</t>
  </si>
  <si>
    <t>Bei Netzbetreibern mit Marktgebietüberlappung sollte das SLP Verfahren in beiden Marktgebieten identisch sein.</t>
  </si>
  <si>
    <t>Profilnomenklaturen können in Zelle "E11" eingesehen werden. Doppelt hinterlegte Profile sind rot markiert</t>
  </si>
  <si>
    <t>Angaben gelten für alle Netzgebiete</t>
  </si>
  <si>
    <t>Stand der verfahrensspezifischen Parameter:</t>
  </si>
  <si>
    <t xml:space="preserve">Parameter gültig ab: </t>
  </si>
  <si>
    <t>MeteoGroup</t>
  </si>
  <si>
    <t>Temp. (2m)</t>
  </si>
  <si>
    <t>Sonstiges</t>
  </si>
  <si>
    <t>Bei Netzbetreibern mit Netzgebieten mit H-Gas und L-Gas sollten bitte für jedes Netzgebiet eine separate Datei ausfüllen.</t>
  </si>
  <si>
    <t>(*)</t>
  </si>
  <si>
    <t>Hinweis: Entsprechende Feiertage / Ersatztage werden grau-grün markiert</t>
  </si>
  <si>
    <t>Formeln/Koeffizienten zur Koeffizientenübernahme der BDEW-Profile können aus Zeile "11" übernommen werden</t>
  </si>
  <si>
    <t>Abruf von BDEW-Standardwerten:</t>
  </si>
  <si>
    <t>BDEW Nomen-
klatur</t>
  </si>
  <si>
    <t>Gastag</t>
  </si>
  <si>
    <t>Kalendertag</t>
  </si>
  <si>
    <t>Sn</t>
  </si>
  <si>
    <t xml:space="preserve">Stations-Nr. </t>
  </si>
  <si>
    <t>g(Sn)</t>
  </si>
  <si>
    <t>DE_GKO34</t>
  </si>
  <si>
    <t>a.) für Allokationstemperatur (auch für Misch-Allokationstempertur [virt. Wetter-Station])</t>
  </si>
  <si>
    <t xml:space="preserve">Temperaturstationen </t>
  </si>
  <si>
    <t xml:space="preserve">Anzahl Temperaturen für Zeitreihengewichtung: </t>
  </si>
  <si>
    <t>Name der Station</t>
  </si>
  <si>
    <t>Textfeld</t>
  </si>
  <si>
    <t xml:space="preserve">Anzahl der Temperaturgebiete des Netzgebietes: </t>
  </si>
  <si>
    <t xml:space="preserve">Anzahl Stationen für Misch-Allokationstemperatur: </t>
  </si>
  <si>
    <t>Summe(g(S1 …S10)) =  [g(S1) + g(S2) + g(S3) + ... + g(S10)] = 1,000</t>
  </si>
  <si>
    <t>Gewichtungsfaktoren (Station)</t>
  </si>
  <si>
    <t xml:space="preserve">Gewichtungsfaktoren (Temp.-ZR)   </t>
  </si>
  <si>
    <t>weiterer Wetter-Dienstleister:</t>
  </si>
  <si>
    <t>Wetterdienstleister ABC</t>
  </si>
  <si>
    <r>
      <rPr>
        <b/>
        <sz val="11"/>
        <color theme="1"/>
        <rFont val="Calibri"/>
        <family val="2"/>
        <scheme val="minor"/>
      </rPr>
      <t>TSn</t>
    </r>
    <r>
      <rPr>
        <sz val="11"/>
        <color theme="1"/>
        <rFont val="Calibri"/>
        <family val="2"/>
        <scheme val="minor"/>
      </rPr>
      <t xml:space="preserve">(gew.Temp) = [T1 </t>
    </r>
    <r>
      <rPr>
        <sz val="11"/>
        <color theme="1"/>
        <rFont val="Calibri"/>
        <family val="2"/>
      </rPr>
      <t>•</t>
    </r>
    <r>
      <rPr>
        <sz val="11"/>
        <color theme="1"/>
        <rFont val="Calibri"/>
        <family val="2"/>
        <scheme val="minor"/>
      </rPr>
      <t xml:space="preserve"> g(T1)  +  T2 • g(T2)  +  T3 • g(T3)  +  …:  +  T10 • g(T10)]</t>
    </r>
  </si>
  <si>
    <t>Summe(g(T1 …T10)) = [g(T1) + g(T2) + g(T3) +  …   + g(T10)] = 1,000</t>
  </si>
  <si>
    <r>
      <t xml:space="preserve">T(Allokation) = T(gew. Stations-Temp) +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T</t>
    </r>
    <r>
      <rPr>
        <vertAlign val="subscript"/>
        <sz val="11"/>
        <color theme="1"/>
        <rFont val="Calibri"/>
        <family val="2"/>
        <scheme val="minor"/>
      </rPr>
      <t>KP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</si>
  <si>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(gew. Stations-Temp.) = [TS1 • g(S1)  +  TS2 • g(S2)  +  TS3  •  g(S3)  + ….  +  TS10 • g(S10)]</t>
    </r>
  </si>
  <si>
    <r>
      <t xml:space="preserve">Gewichte (Temp.-ZR)    </t>
    </r>
    <r>
      <rPr>
        <b/>
        <sz val="11"/>
        <color theme="1"/>
        <rFont val="Calibri"/>
        <family val="2"/>
        <scheme val="minor"/>
      </rPr>
      <t>G(Tn)</t>
    </r>
  </si>
  <si>
    <t>G(Tn)</t>
  </si>
  <si>
    <t>Beispiel für Gewichte  G(Tn):</t>
  </si>
  <si>
    <t>Eintages-Temp. (Vorhersagetemp.)</t>
  </si>
  <si>
    <r>
      <t xml:space="preserve">Gewichte (Station)   </t>
    </r>
    <r>
      <rPr>
        <b/>
        <sz val="11"/>
        <color theme="1"/>
        <rFont val="Calibri"/>
        <family val="2"/>
        <scheme val="minor"/>
      </rPr>
      <t>G(Sn)</t>
    </r>
  </si>
  <si>
    <t>[IST/Prog]</t>
  </si>
  <si>
    <t>Verwendeter Feiertagskalender bitte markieren (auch Mehrfachnennungen möglich)</t>
  </si>
  <si>
    <t>(*) Angabe Grenzwert oder Verweis auf Hinterlegungsquelle</t>
  </si>
  <si>
    <t>(**)</t>
  </si>
  <si>
    <t>(**) optionale Angabe</t>
  </si>
  <si>
    <t xml:space="preserve">Anzahl Station für Misch-Kundenwerttemperatur: </t>
  </si>
  <si>
    <r>
      <t xml:space="preserve">Bildungsregel Temperaturzeitreihe(n)    -  </t>
    </r>
    <r>
      <rPr>
        <sz val="18"/>
        <color theme="1"/>
        <rFont val="Calibri"/>
        <family val="2"/>
        <scheme val="minor"/>
      </rPr>
      <t>a.) Allokationstemperatur und b.) Kundenwerttemperatur</t>
    </r>
  </si>
  <si>
    <t>hier keine Eintragungen / Veränderungen vornehmen !</t>
  </si>
  <si>
    <t>Monat:</t>
  </si>
  <si>
    <t>Mai</t>
  </si>
  <si>
    <t>Tag: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</si>
  <si>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</si>
  <si>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</si>
  <si>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</si>
  <si>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</si>
  <si>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</si>
  <si>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</si>
  <si>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</si>
  <si>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</si>
  <si>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</si>
  <si>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</si>
  <si>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</si>
  <si>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</si>
  <si>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</si>
  <si>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</si>
  <si>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r>
      <rPr>
        <sz val="11"/>
        <rFont val="Symbol"/>
        <family val="1"/>
        <charset val="2"/>
      </rPr>
      <t>D</t>
    </r>
    <r>
      <rPr>
        <sz val="11"/>
        <rFont val="Calibri"/>
        <family val="2"/>
      </rPr>
      <t>T</t>
    </r>
    <r>
      <rPr>
        <vertAlign val="subscript"/>
        <sz val="11"/>
        <rFont val="Calibri"/>
        <family val="2"/>
      </rPr>
      <t>KP</t>
    </r>
    <r>
      <rPr>
        <sz val="11"/>
        <rFont val="Calibri"/>
        <family val="2"/>
      </rPr>
      <t xml:space="preserve"> </t>
    </r>
  </si>
  <si>
    <t>Januar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</si>
  <si>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</si>
  <si>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</si>
  <si>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</si>
  <si>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</si>
  <si>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</si>
  <si>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</si>
  <si>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</si>
  <si>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</si>
  <si>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</si>
  <si>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</si>
  <si>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r>
      <t xml:space="preserve">=&gt; zeitnah ermittelter Netzzustand fließt </t>
    </r>
    <r>
      <rPr>
        <b/>
        <sz val="11"/>
        <rFont val="Calibri"/>
        <family val="2"/>
        <scheme val="minor"/>
      </rPr>
      <t>nicht</t>
    </r>
    <r>
      <rPr>
        <sz val="11"/>
        <rFont val="Calibri"/>
        <family val="2"/>
        <scheme val="minor"/>
      </rPr>
      <t xml:space="preserve"> in Allokation ein</t>
    </r>
  </si>
  <si>
    <t xml:space="preserve">Anzahl der Temperaturgebiete des NG: </t>
  </si>
  <si>
    <t>Optimierungsfaktor (analytisches Verfahren):</t>
  </si>
  <si>
    <t xml:space="preserve">Korrekturfaktor (synthetisches Verfahren): </t>
  </si>
  <si>
    <t>b.) für Kundenwerttemperatur (auch für Misch-Kundenwerttemperatur [virt. Wetter-Station])</t>
  </si>
  <si>
    <t xml:space="preserve">Berechnung analog Allokationstemperatur (siehe Erläuterung) </t>
  </si>
  <si>
    <t>ABC-St.</t>
  </si>
  <si>
    <t>DEF-St.</t>
  </si>
  <si>
    <t>verwendeter Feiertagskalender des Netzgebiets</t>
  </si>
  <si>
    <t>Temperaturversatz (der Knickpunkt Temperatur)</t>
  </si>
  <si>
    <t>Nummer des Temperaturgebietes:</t>
  </si>
  <si>
    <t>SLP-Temp-Gebiet 01</t>
  </si>
  <si>
    <t>SLP-Temp-Gebiet 02</t>
  </si>
  <si>
    <t>SLP-Temp-Gebiet 03</t>
  </si>
  <si>
    <t>SLP-Temp-Gebiet 04</t>
  </si>
  <si>
    <t>SLP-Temp-Gebiet 05</t>
  </si>
  <si>
    <t>SLP-Temp-Gebiet 06</t>
  </si>
  <si>
    <t>SLP-Temp-Gebiet 07</t>
  </si>
  <si>
    <t>SLP-Temp-Gebiet 08</t>
  </si>
  <si>
    <t>SLP-Temp-Gebiet 09</t>
  </si>
  <si>
    <t>SLP-Temp-Gebiet 10</t>
  </si>
  <si>
    <t>SLP-Temp-Gebiet 11</t>
  </si>
  <si>
    <t>SLP-Temp-Gebiet 12</t>
  </si>
  <si>
    <t>SLP-Temp-Gebiet 13</t>
  </si>
  <si>
    <t>SLP-Temp-Gebiet 14</t>
  </si>
  <si>
    <t>SLP-Temp-Gebiet 15</t>
  </si>
  <si>
    <t xml:space="preserve">Bei mehreren Temperaturgebieten je Netzgebiet jeweils ein weiteres "Excel-Tabellenblatt" je </t>
  </si>
  <si>
    <t>Temperaturgebiet einfügen. Bitte SLP-Temp-Gebiet # "##" in Namen des Excel-Tabellenblattes aufnehmen.</t>
  </si>
  <si>
    <t>Name des Temperaturgebietes:</t>
  </si>
  <si>
    <t>CET/CEST</t>
  </si>
  <si>
    <t>Zeitzone für Tages-Bezug</t>
  </si>
  <si>
    <t>[UCT/CET]</t>
  </si>
  <si>
    <t>UCT</t>
  </si>
  <si>
    <t xml:space="preserve">Berechnung der Tagesmenge mit: </t>
  </si>
  <si>
    <t>Kundenwert  [KW]</t>
  </si>
  <si>
    <t>Jahresverbrauchsprognose [JVP]</t>
  </si>
  <si>
    <t>JVP / Multiplikator(SLP-Typ)</t>
  </si>
  <si>
    <t>nach TU-München Verfahren</t>
  </si>
  <si>
    <t>Bilanzierungsrelevanter Wert</t>
  </si>
  <si>
    <t xml:space="preserve">Allokationsfunktion für die  Tagesmenge: </t>
  </si>
  <si>
    <t>Gasfamilie:</t>
  </si>
  <si>
    <t>H-Gas</t>
  </si>
  <si>
    <t>L-Gas</t>
  </si>
  <si>
    <t>JVP  x  h(T, SLP-Typ')</t>
  </si>
  <si>
    <t>=&gt;  Q(D) = KW  x  h(T, SLP-Typ)  x  F(WT)</t>
  </si>
  <si>
    <t>=&gt;  Q(D) = JVP  x  h(T, SLP-Typ')  x  F(WT)</t>
  </si>
  <si>
    <t>=&gt;  Q(D) = JVP / M(SLP-Typ)  x  h(T, SLP-Typ)  x  F(WT)</t>
  </si>
  <si>
    <t>Art des Korrekturfaktors</t>
  </si>
  <si>
    <t>F(kor) = 1</t>
  </si>
  <si>
    <t xml:space="preserve">statisch </t>
  </si>
  <si>
    <t>dynamisch</t>
  </si>
  <si>
    <t>=&gt; Q(Allokation)  =  Q(Synth.);    F(kor) = 1</t>
  </si>
  <si>
    <t xml:space="preserve">=&gt; Q(Allokation)  =  Q(Synth.) × F(kor);    F(kor) = </t>
  </si>
  <si>
    <t>=&gt; Q(Allokation)  =  Q(Synth.) × F(opt)</t>
  </si>
  <si>
    <t xml:space="preserve"> </t>
  </si>
  <si>
    <t xml:space="preserve">Hinweis: Korrekturfaktoren im synthetischen Verfahren sind von der BNetzA zu genehmigen.  </t>
  </si>
  <si>
    <t xml:space="preserve">Hinweis: dynamische Korrekturfaktoren sind tägl. als anwendungsspezif. Parameter bereitzustellen. </t>
  </si>
  <si>
    <r>
      <t xml:space="preserve">=&gt; Q(Allokation)  =  Q(D-2) </t>
    </r>
    <r>
      <rPr>
        <sz val="8.8000000000000007"/>
        <rFont val="Symbol"/>
        <family val="1"/>
        <charset val="2"/>
      </rPr>
      <t>×</t>
    </r>
    <r>
      <rPr>
        <sz val="11"/>
        <rFont val="Calibri"/>
        <family val="2"/>
        <scheme val="minor"/>
      </rPr>
      <t xml:space="preserve"> F(opt)</t>
    </r>
  </si>
  <si>
    <t>=&gt; Q(Allokation)  =  Q(D-2);  F(opt) = 1</t>
  </si>
  <si>
    <t xml:space="preserve">Hinweis: beim Verwendung von Optimierungsfaktoren, sind tägl. anwendungsspezif. Parameter bereitzustellen. </t>
  </si>
  <si>
    <r>
      <t>ϑ</t>
    </r>
    <r>
      <rPr>
        <b/>
        <vertAlign val="subscript"/>
        <sz val="12"/>
        <rFont val="Calibri"/>
        <family val="2"/>
      </rPr>
      <t>0</t>
    </r>
  </si>
  <si>
    <r>
      <t>h(8°C) 
(F</t>
    </r>
    <r>
      <rPr>
        <vertAlign val="subscript"/>
        <sz val="12"/>
        <color theme="1"/>
        <rFont val="Calibri"/>
        <family val="2"/>
        <scheme val="minor"/>
      </rPr>
      <t>WT</t>
    </r>
    <r>
      <rPr>
        <sz val="12"/>
        <color theme="1"/>
        <rFont val="Calibri"/>
        <family val="2"/>
        <scheme val="minor"/>
      </rPr>
      <t xml:space="preserve"> = 1)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</si>
  <si>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</si>
  <si>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</si>
  <si>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</si>
  <si>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</si>
  <si>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(Fr.)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</si>
  <si>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(Sa.)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</si>
  <si>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(So.)</t>
    </r>
  </si>
  <si>
    <r>
      <t>m</t>
    </r>
    <r>
      <rPr>
        <vertAlign val="subscript"/>
        <sz val="12"/>
        <color theme="1"/>
        <rFont val="Calibri"/>
        <family val="2"/>
        <scheme val="minor"/>
      </rPr>
      <t>H</t>
    </r>
  </si>
  <si>
    <r>
      <t>b</t>
    </r>
    <r>
      <rPr>
        <vertAlign val="subscript"/>
        <sz val="12"/>
        <color theme="1"/>
        <rFont val="Calibri"/>
        <family val="2"/>
        <scheme val="minor"/>
      </rPr>
      <t>H</t>
    </r>
  </si>
  <si>
    <r>
      <t>m</t>
    </r>
    <r>
      <rPr>
        <vertAlign val="subscript"/>
        <sz val="12"/>
        <color theme="1"/>
        <rFont val="Calibri"/>
        <family val="2"/>
        <scheme val="minor"/>
      </rPr>
      <t>W</t>
    </r>
  </si>
  <si>
    <r>
      <t>b</t>
    </r>
    <r>
      <rPr>
        <vertAlign val="subscript"/>
        <sz val="12"/>
        <color theme="1"/>
        <rFont val="Calibri"/>
        <family val="2"/>
        <scheme val="minor"/>
      </rPr>
      <t>W</t>
    </r>
  </si>
  <si>
    <r>
      <rPr>
        <b/>
        <sz val="8"/>
        <rFont val="Calibri"/>
        <family val="2"/>
        <scheme val="minor"/>
      </rPr>
      <t>Multiplikator M</t>
    </r>
    <r>
      <rPr>
        <b/>
        <vertAlign val="subscript"/>
        <sz val="8"/>
        <rFont val="Calibri"/>
        <family val="2"/>
        <scheme val="minor"/>
      </rPr>
      <t>SLP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 xml:space="preserve">
Umrechnungsfaktor: 
KW  =  JVP / M</t>
    </r>
    <r>
      <rPr>
        <vertAlign val="subscript"/>
        <sz val="8"/>
        <rFont val="Calibri"/>
        <family val="2"/>
        <scheme val="minor"/>
      </rPr>
      <t>SLP</t>
    </r>
  </si>
  <si>
    <r>
      <t>Christi Himmelfahrt</t>
    </r>
    <r>
      <rPr>
        <sz val="11"/>
        <color theme="1"/>
        <rFont val="Calibri"/>
        <family val="2"/>
        <scheme val="minor"/>
      </rPr>
      <t xml:space="preserve"> (+39 Tage)</t>
    </r>
  </si>
  <si>
    <t>Weltkindertag (20.9.)</t>
  </si>
  <si>
    <t>Weltfrauentag (8.3.)</t>
  </si>
  <si>
    <t>0.2</t>
  </si>
  <si>
    <t>Netzkontonummer:</t>
  </si>
  <si>
    <t>Bezeichnung Gasprognosetemperatur</t>
  </si>
  <si>
    <t>Individuelle GPT</t>
  </si>
  <si>
    <t>Allgemeine GPT</t>
  </si>
  <si>
    <t>Rheinische NETZGesellschaft mbH</t>
  </si>
  <si>
    <t>9870107200006</t>
  </si>
  <si>
    <t>Parkgürtel 24</t>
  </si>
  <si>
    <t>Köln</t>
  </si>
  <si>
    <t>Vertragsmanagement</t>
  </si>
  <si>
    <t>Vertragsmanagement@rng.de</t>
  </si>
  <si>
    <t>0221/4746-246</t>
  </si>
  <si>
    <t>Netz1</t>
  </si>
  <si>
    <t>Netz2</t>
  </si>
  <si>
    <t>Netz3</t>
  </si>
  <si>
    <t>Netz4</t>
  </si>
  <si>
    <t>Netz5</t>
  </si>
  <si>
    <t>Netz6</t>
  </si>
  <si>
    <t>Netz7</t>
  </si>
  <si>
    <t>Netz8</t>
  </si>
  <si>
    <t>Netz9</t>
  </si>
  <si>
    <t>Netz10</t>
  </si>
  <si>
    <t>Netz11</t>
  </si>
  <si>
    <t>Netz12</t>
  </si>
  <si>
    <t>Netz13</t>
  </si>
  <si>
    <t>Netz14</t>
  </si>
  <si>
    <t>Netz15</t>
  </si>
  <si>
    <t>Netz16</t>
  </si>
  <si>
    <t xml:space="preserve">Wipperfürth/Bergisch Gladbach </t>
  </si>
  <si>
    <t>Wipperfürth</t>
  </si>
  <si>
    <t xml:space="preserve">Bergisch Gladbach </t>
  </si>
  <si>
    <t>Ind.-Koef.</t>
  </si>
  <si>
    <t>AHA</t>
  </si>
  <si>
    <t>AGA</t>
  </si>
  <si>
    <t>AKA</t>
  </si>
  <si>
    <t>THE0NKL701072000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</si>
</sst>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0000000"/>
    <numFmt numFmtId="166" formatCode="0.000"/>
    <numFmt numFmtId="167" formatCode="0.0%"/>
    <numFmt numFmtId="168" formatCode="#,##0.000"/>
    <numFmt numFmtId="169" formatCode="0.0"/>
    <numFmt numFmtId="170" formatCode="0.000\ \ "/>
    <numFmt numFmtId="171" formatCode="0.0000\ \ "/>
    <numFmt numFmtId="172" formatCode="General&quot;.&quot;"/>
    <numFmt numFmtId="173" formatCode="_-* #,##0.00\ [$€]_-;\-* #,##0.00\ [$€]_-;_-* &quot;-&quot;??\ [$€]_-;_-@_-"/>
    <numFmt numFmtId="174" formatCode="#,#00"/>
    <numFmt numFmtId="175" formatCode="_(* #,##0.00_);_(* \(#,##0.00\);_(* &quot;-&quot;??_);_(@_)"/>
    <numFmt numFmtId="176" formatCode=";;;"/>
    <numFmt numFmtId="177" formatCode="\$#,#00"/>
    <numFmt numFmtId="178" formatCode="_-* #,##0.00000000\ _€_-;\-* #,##0.00000000\ _€_-;_-* &quot;-&quot;??\ _€_-;_-@_-"/>
    <numFmt numFmtId="179" formatCode="#,##0.00000000_ ;\-#,##0.00000000\ "/>
    <numFmt numFmtId="180" formatCode="#,##0.0_ ;\-#,##0.0\ "/>
    <numFmt numFmtId="181" formatCode="_-\ #,##0.00000000\ _€_-;\-\ #,##0.00000000\ _€_-;_-* &quot;-&quot;??\ _€_-;_-@_-"/>
    <numFmt numFmtId="182" formatCode="\D\-00000"/>
    <numFmt numFmtId="183" formatCode="0\ &quot;h&quot;"/>
    <numFmt numFmtId="184" formatCode="#,##0.00000000_-\ ;\-#,##0.00000000_-;0"/>
    <numFmt numFmtId="185" formatCode="&quot;&lt; &quot;\ #,##0\ &quot;kWh&quot;"/>
    <numFmt numFmtId="186" formatCode="&quot;&lt; &quot;\ #,##0\ &quot;kW&quot;"/>
    <numFmt numFmtId="187" formatCode="\+#,##0.00\ &quot;°C&quot;;\-#,##0.00\ &quot;°C&quot;"/>
    <numFmt numFmtId="188" formatCode="h:mm;@"/>
    <numFmt numFmtId="189" formatCode="&quot;Station S&quot;\ 0"/>
    <numFmt numFmtId="190" formatCode="&quot;T&quot;0"/>
    <numFmt numFmtId="191" formatCode="#,##0.0000000_-\ ;\-#,##0.0000000_-;0"/>
    <numFmt numFmtId="192" formatCode="0.0000"/>
    <numFmt numFmtId="193" formatCode="#,##0.00000_-\ ;\-#,##0.00000_-;0"/>
    <numFmt numFmtId="194" formatCode="#,##0.0_-\ ;\-#,##0.0_-;0"/>
    <numFmt numFmtId="195" formatCode="#,##0.0000"/>
  </numFmts>
  <fonts count="9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vertAlign val="subscript"/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"/>
      <color indexed="8"/>
      <name val="Courier"/>
      <family val="3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Helv"/>
    </font>
    <font>
      <b/>
      <sz val="12"/>
      <name val="Helv"/>
    </font>
    <font>
      <b/>
      <sz val="14"/>
      <name val="Helv"/>
    </font>
    <font>
      <b/>
      <sz val="18"/>
      <name val="Helv"/>
    </font>
    <font>
      <sz val="11"/>
      <name val="Times New Roman"/>
      <family val="1"/>
    </font>
    <font>
      <b/>
      <sz val="1"/>
      <color indexed="8"/>
      <name val="Courier"/>
      <family val="3"/>
    </font>
    <font>
      <sz val="10"/>
      <color indexed="60"/>
      <name val="Arial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color indexed="20"/>
      <name val="Arial"/>
      <family val="2"/>
    </font>
    <font>
      <sz val="6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0"/>
      <name val="Courier"/>
      <family val="3"/>
    </font>
    <font>
      <b/>
      <sz val="8"/>
      <name val="MS Sans Serif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name val="Symbol"/>
      <family val="1"/>
      <charset val="2"/>
    </font>
    <font>
      <sz val="11"/>
      <name val="Calibri"/>
      <family val="2"/>
    </font>
    <font>
      <vertAlign val="subscript"/>
      <sz val="11"/>
      <name val="Calibri"/>
      <family val="2"/>
    </font>
    <font>
      <sz val="11"/>
      <color theme="1"/>
      <name val="DIN-Regular"/>
      <family val="2"/>
    </font>
    <font>
      <b/>
      <sz val="13"/>
      <color theme="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.8000000000000007"/>
      <name val="Symbol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vertAlign val="subscript"/>
      <sz val="12"/>
      <name val="Calibri"/>
      <family val="2"/>
    </font>
    <font>
      <vertAlign val="subscript"/>
      <sz val="12"/>
      <color theme="1"/>
      <name val="Calibri"/>
      <family val="2"/>
      <scheme val="minor"/>
    </font>
    <font>
      <b/>
      <vertAlign val="subscript"/>
      <sz val="8"/>
      <name val="Calibri"/>
      <family val="2"/>
      <scheme val="minor"/>
    </font>
    <font>
      <vertAlign val="subscript"/>
      <sz val="8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Gray">
        <bgColor indexed="9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theme="5"/>
        <bgColor theme="0" tint="-0.14999847407452621"/>
      </patternFill>
    </fill>
    <fill>
      <patternFill patternType="solid">
        <fgColor rgb="FFFFFF99"/>
        <bgColor auto="1"/>
      </patternFill>
    </fill>
    <fill>
      <patternFill patternType="lightUp">
        <fgColor theme="5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172" fontId="14" fillId="0" borderId="0" applyFont="0" applyFill="0" applyBorder="0">
      <alignment horizontal="left"/>
    </xf>
    <xf numFmtId="0" fontId="15" fillId="3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5" fillId="3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5" fillId="4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4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5" fillId="4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43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44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5" fillId="4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5" fillId="46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5" fillId="41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5" fillId="4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5" fillId="4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7" fillId="48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28" applyNumberFormat="0" applyAlignment="0" applyProtection="0"/>
    <xf numFmtId="0" fontId="19" fillId="56" borderId="29" applyNumberFormat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20" fillId="0" borderId="0">
      <protection locked="0"/>
    </xf>
    <xf numFmtId="14" fontId="8" fillId="0" borderId="0"/>
    <xf numFmtId="0" fontId="21" fillId="43" borderId="29" applyNumberFormat="0" applyAlignment="0" applyProtection="0"/>
    <xf numFmtId="0" fontId="22" fillId="0" borderId="30" applyNumberFormat="0" applyFill="0" applyAlignment="0" applyProtection="0"/>
    <xf numFmtId="0" fontId="23" fillId="0" borderId="0" applyNumberFormat="0" applyFill="0" applyBorder="0" applyAlignment="0" applyProtection="0"/>
    <xf numFmtId="173" fontId="8" fillId="0" borderId="0" applyFont="0" applyFill="0" applyBorder="0" applyAlignment="0" applyProtection="0"/>
    <xf numFmtId="174" fontId="20" fillId="0" borderId="0">
      <protection locked="0"/>
    </xf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" fontId="30" fillId="0" borderId="0">
      <protection locked="0"/>
    </xf>
    <xf numFmtId="1" fontId="30" fillId="0" borderId="0">
      <protection locked="0"/>
    </xf>
    <xf numFmtId="0" fontId="31" fillId="57" borderId="0" applyNumberFormat="0" applyBorder="0" applyAlignment="0" applyProtection="0"/>
    <xf numFmtId="0" fontId="15" fillId="58" borderId="31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33" fillId="1" borderId="0" applyFont="0" applyFill="0" applyBorder="0" applyAlignment="0"/>
    <xf numFmtId="10" fontId="33" fillId="0" borderId="0" applyFont="0" applyFill="0" applyBorder="0" applyAlignment="0"/>
    <xf numFmtId="3" fontId="34" fillId="59" borderId="0" applyNumberFormat="0" applyFont="0" applyBorder="0"/>
    <xf numFmtId="0" fontId="35" fillId="39" borderId="0" applyNumberFormat="0" applyBorder="0" applyAlignment="0" applyProtection="0"/>
    <xf numFmtId="0" fontId="32" fillId="0" borderId="0"/>
    <xf numFmtId="0" fontId="1" fillId="0" borderId="0"/>
    <xf numFmtId="0" fontId="32" fillId="0" borderId="0"/>
    <xf numFmtId="0" fontId="32" fillId="0" borderId="0"/>
    <xf numFmtId="0" fontId="8" fillId="0" borderId="0"/>
    <xf numFmtId="0" fontId="29" fillId="0" borderId="0"/>
    <xf numFmtId="0" fontId="16" fillId="0" borderId="0"/>
    <xf numFmtId="0" fontId="8" fillId="0" borderId="0"/>
    <xf numFmtId="0" fontId="29" fillId="0" borderId="0"/>
    <xf numFmtId="1" fontId="20" fillId="0" borderId="32">
      <protection locked="0"/>
    </xf>
    <xf numFmtId="0" fontId="36" fillId="0" borderId="0" applyNumberFormat="0" applyAlignment="0" applyProtection="0"/>
    <xf numFmtId="0" fontId="3" fillId="0" borderId="1" applyNumberFormat="0" applyFill="0" applyAlignment="0" applyProtection="0"/>
    <xf numFmtId="0" fontId="37" fillId="0" borderId="33" applyNumberFormat="0" applyFill="0" applyAlignment="0" applyProtection="0"/>
    <xf numFmtId="0" fontId="4" fillId="0" borderId="2" applyNumberFormat="0" applyFill="0" applyAlignment="0" applyProtection="0"/>
    <xf numFmtId="0" fontId="38" fillId="0" borderId="34" applyNumberFormat="0" applyFill="0" applyAlignment="0" applyProtection="0"/>
    <xf numFmtId="0" fontId="39" fillId="0" borderId="35" applyNumberFormat="0" applyFill="0" applyAlignment="0" applyProtection="0"/>
    <xf numFmtId="0" fontId="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176" fontId="42" fillId="0" borderId="0">
      <alignment horizontal="right"/>
    </xf>
    <xf numFmtId="0" fontId="43" fillId="0" borderId="36" applyNumberFormat="0" applyFill="0" applyAlignment="0" applyProtection="0"/>
    <xf numFmtId="177" fontId="20" fillId="0" borderId="0">
      <protection locked="0"/>
    </xf>
    <xf numFmtId="0" fontId="44" fillId="0" borderId="0" applyNumberFormat="0" applyFill="0" applyBorder="0" applyAlignment="0" applyProtection="0"/>
    <xf numFmtId="0" fontId="45" fillId="60" borderId="37" applyNumberFormat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9" fillId="0" borderId="0"/>
    <xf numFmtId="0" fontId="49" fillId="0" borderId="0"/>
    <xf numFmtId="0" fontId="16" fillId="0" borderId="0"/>
    <xf numFmtId="0" fontId="50" fillId="0" borderId="2" applyNumberFormat="0" applyFill="0" applyAlignment="0" applyProtection="0"/>
    <xf numFmtId="0" fontId="32" fillId="0" borderId="0"/>
    <xf numFmtId="0" fontId="1" fillId="0" borderId="0"/>
    <xf numFmtId="0" fontId="8" fillId="0" borderId="0"/>
    <xf numFmtId="0" fontId="32" fillId="0" borderId="0"/>
    <xf numFmtId="0" fontId="32" fillId="0" borderId="0"/>
    <xf numFmtId="0" fontId="4" fillId="0" borderId="2" applyNumberFormat="0" applyFill="0" applyAlignment="0" applyProtection="0"/>
    <xf numFmtId="0" fontId="53" fillId="0" borderId="1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8" fillId="5" borderId="4" applyNumberFormat="0" applyAlignment="0" applyProtection="0"/>
    <xf numFmtId="0" fontId="59" fillId="6" borderId="5" applyNumberFormat="0" applyAlignment="0" applyProtection="0"/>
    <xf numFmtId="0" fontId="60" fillId="6" borderId="4" applyNumberFormat="0" applyAlignment="0" applyProtection="0"/>
    <xf numFmtId="0" fontId="61" fillId="0" borderId="6" applyNumberFormat="0" applyFill="0" applyAlignment="0" applyProtection="0"/>
    <xf numFmtId="0" fontId="51" fillId="7" borderId="7" applyNumberFormat="0" applyAlignment="0" applyProtection="0"/>
    <xf numFmtId="0" fontId="1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52" fillId="9" borderId="0" applyNumberFormat="0" applyBorder="0" applyAlignment="0" applyProtection="0"/>
    <xf numFmtId="0" fontId="52" fillId="12" borderId="0" applyNumberFormat="0" applyBorder="0" applyAlignment="0" applyProtection="0"/>
    <xf numFmtId="0" fontId="52" fillId="13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2" borderId="0" applyNumberFormat="0" applyBorder="0" applyAlignment="0" applyProtection="0"/>
    <xf numFmtId="0" fontId="16" fillId="0" borderId="0"/>
    <xf numFmtId="0" fontId="32" fillId="0" borderId="0"/>
    <xf numFmtId="164" fontId="3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86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/>
    <xf numFmtId="0" fontId="66" fillId="0" borderId="0" xfId="0" applyFont="1"/>
    <xf numFmtId="0" fontId="32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Border="1"/>
    <xf numFmtId="0" fontId="12" fillId="0" borderId="0" xfId="0" applyFont="1"/>
    <xf numFmtId="0" fontId="7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74" fillId="0" borderId="0" xfId="0" applyFont="1" applyAlignment="1">
      <alignment horizontal="left" vertical="center" readingOrder="1"/>
    </xf>
    <xf numFmtId="14" fontId="0" fillId="37" borderId="17" xfId="0" applyNumberFormat="1" applyFont="1" applyFill="1" applyBorder="1" applyAlignment="1">
      <alignment horizontal="center"/>
    </xf>
    <xf numFmtId="0" fontId="71" fillId="0" borderId="0" xfId="0" applyFont="1" applyAlignment="1">
      <alignment vertical="center"/>
    </xf>
    <xf numFmtId="0" fontId="7" fillId="37" borderId="17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5" fillId="33" borderId="17" xfId="86" applyNumberFormat="1" applyFont="1" applyFill="1" applyBorder="1" applyAlignment="1" applyProtection="1">
      <alignment horizontal="center" vertical="center"/>
      <protection locked="0"/>
    </xf>
    <xf numFmtId="0" fontId="75" fillId="63" borderId="0" xfId="86" applyFont="1" applyFill="1" applyProtection="1"/>
    <xf numFmtId="0" fontId="75" fillId="63" borderId="0" xfId="86" applyFont="1" applyFill="1" applyAlignment="1" applyProtection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/>
    <xf numFmtId="0" fontId="75" fillId="33" borderId="17" xfId="86" applyFont="1" applyFill="1" applyBorder="1" applyAlignment="1" applyProtection="1">
      <alignment horizontal="center"/>
      <protection locked="0"/>
    </xf>
    <xf numFmtId="185" fontId="75" fillId="33" borderId="17" xfId="86" applyNumberFormat="1" applyFont="1" applyFill="1" applyBorder="1" applyAlignment="1" applyProtection="1">
      <alignment horizontal="center"/>
      <protection locked="0"/>
    </xf>
    <xf numFmtId="0" fontId="75" fillId="0" borderId="0" xfId="86" applyFont="1" applyFill="1" applyAlignment="1">
      <alignment vertical="center"/>
    </xf>
    <xf numFmtId="186" fontId="75" fillId="33" borderId="17" xfId="86" applyNumberFormat="1" applyFont="1" applyFill="1" applyBorder="1" applyAlignment="1" applyProtection="1">
      <alignment horizontal="center"/>
      <protection locked="0"/>
    </xf>
    <xf numFmtId="14" fontId="75" fillId="0" borderId="0" xfId="86" applyNumberFormat="1" applyFont="1" applyFill="1" applyBorder="1" applyAlignment="1" applyProtection="1">
      <alignment horizontal="left"/>
    </xf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3" applyFont="1"/>
    <xf numFmtId="0" fontId="0" fillId="33" borderId="17" xfId="0" applyFill="1" applyBorder="1" applyAlignment="1" applyProtection="1">
      <alignment horizontal="center"/>
      <protection locked="0"/>
    </xf>
    <xf numFmtId="0" fontId="0" fillId="33" borderId="17" xfId="0" applyFont="1" applyFill="1" applyBorder="1" applyAlignment="1" applyProtection="1">
      <alignment horizontal="center"/>
      <protection locked="0"/>
    </xf>
    <xf numFmtId="0" fontId="78" fillId="33" borderId="17" xfId="152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0" xfId="0" applyFont="1" applyBorder="1"/>
    <xf numFmtId="0" fontId="73" fillId="0" borderId="19" xfId="0" applyFont="1" applyBorder="1" applyProtection="1">
      <protection hidden="1"/>
    </xf>
    <xf numFmtId="0" fontId="0" fillId="33" borderId="17" xfId="0" applyFont="1" applyFill="1" applyBorder="1" applyAlignment="1" applyProtection="1">
      <alignment horizontal="center" vertical="center"/>
      <protection locked="0"/>
    </xf>
    <xf numFmtId="14" fontId="12" fillId="0" borderId="0" xfId="3" applyNumberFormat="1" applyFont="1" applyFill="1" applyAlignment="1" applyProtection="1">
      <alignment horizontal="left"/>
      <protection hidden="1"/>
    </xf>
    <xf numFmtId="187" fontId="0" fillId="33" borderId="17" xfId="0" applyNumberFormat="1" applyFont="1" applyFill="1" applyBorder="1" applyAlignment="1" applyProtection="1">
      <alignment horizontal="center" vertical="center"/>
      <protection locked="0"/>
    </xf>
    <xf numFmtId="14" fontId="75" fillId="0" borderId="0" xfId="86" applyNumberFormat="1" applyFont="1" applyFill="1" applyBorder="1" applyAlignment="1" applyProtection="1">
      <alignment horizontal="center" vertical="top"/>
      <protection hidden="1"/>
    </xf>
    <xf numFmtId="0" fontId="0" fillId="0" borderId="0" xfId="0" applyFont="1" applyFill="1" applyBorder="1" applyAlignment="1" applyProtection="1">
      <alignment horizontal="left" vertical="top"/>
      <protection hidden="1"/>
    </xf>
    <xf numFmtId="0" fontId="12" fillId="0" borderId="0" xfId="3" applyFont="1" applyFill="1" applyBorder="1" applyAlignment="1" applyProtection="1">
      <alignment vertical="top"/>
      <protection hidden="1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2" fillId="0" borderId="0" xfId="3" applyFont="1" applyFill="1" applyProtection="1">
      <protection hidden="1"/>
    </xf>
    <xf numFmtId="14" fontId="75" fillId="0" borderId="0" xfId="86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3" applyFont="1" applyFill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64" borderId="0" xfId="0" applyFont="1" applyFill="1" applyBorder="1" applyAlignment="1" applyProtection="1">
      <alignment vertical="center"/>
      <protection locked="0"/>
    </xf>
    <xf numFmtId="0" fontId="12" fillId="0" borderId="0" xfId="3" applyFont="1" applyFill="1" applyBorder="1" applyAlignment="1" applyProtection="1">
      <alignment horizontal="left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73" fillId="0" borderId="0" xfId="0" applyFont="1" applyAlignment="1" applyProtection="1">
      <alignment vertical="center"/>
      <protection hidden="1"/>
    </xf>
    <xf numFmtId="0" fontId="0" fillId="0" borderId="0" xfId="0" applyAlignment="1">
      <alignment horizontal="left" vertical="center"/>
    </xf>
    <xf numFmtId="0" fontId="12" fillId="0" borderId="0" xfId="0" applyFont="1" applyFill="1" applyProtection="1">
      <protection hidden="1"/>
    </xf>
    <xf numFmtId="0" fontId="0" fillId="71" borderId="42" xfId="0" applyFont="1" applyFill="1" applyBorder="1" applyAlignment="1" applyProtection="1">
      <alignment horizontal="center" vertical="center"/>
      <protection locked="0"/>
    </xf>
    <xf numFmtId="0" fontId="0" fillId="71" borderId="14" xfId="0" applyFont="1" applyFill="1" applyBorder="1" applyAlignment="1" applyProtection="1">
      <alignment horizontal="center" vertical="center"/>
      <protection locked="0"/>
    </xf>
    <xf numFmtId="0" fontId="0" fillId="71" borderId="16" xfId="0" applyFont="1" applyFill="1" applyBorder="1" applyAlignment="1" applyProtection="1">
      <alignment horizontal="center" vertical="center"/>
      <protection locked="0"/>
    </xf>
    <xf numFmtId="0" fontId="12" fillId="33" borderId="43" xfId="0" applyFont="1" applyFill="1" applyBorder="1" applyAlignment="1" applyProtection="1">
      <alignment horizontal="center" vertical="center" wrapText="1"/>
      <protection locked="0"/>
    </xf>
    <xf numFmtId="0" fontId="12" fillId="33" borderId="50" xfId="0" applyFont="1" applyFill="1" applyBorder="1" applyAlignment="1" applyProtection="1">
      <alignment horizontal="center" vertical="center" wrapText="1"/>
      <protection locked="0"/>
    </xf>
    <xf numFmtId="0" fontId="12" fillId="33" borderId="54" xfId="0" applyFont="1" applyFill="1" applyBorder="1" applyAlignment="1" applyProtection="1">
      <alignment horizontal="center" vertical="center" wrapText="1"/>
      <protection locked="0"/>
    </xf>
    <xf numFmtId="0" fontId="12" fillId="33" borderId="52" xfId="0" applyFont="1" applyFill="1" applyBorder="1" applyAlignment="1" applyProtection="1">
      <alignment horizontal="center" vertical="center" wrapText="1"/>
      <protection locked="0"/>
    </xf>
    <xf numFmtId="0" fontId="8" fillId="0" borderId="0" xfId="3" applyProtection="1"/>
    <xf numFmtId="0" fontId="12" fillId="0" borderId="0" xfId="3" applyFont="1" applyProtection="1"/>
    <xf numFmtId="0" fontId="12" fillId="0" borderId="0" xfId="3" applyFont="1" applyAlignment="1" applyProtection="1">
      <alignment horizontal="right"/>
    </xf>
    <xf numFmtId="0" fontId="12" fillId="71" borderId="48" xfId="0" applyFont="1" applyFill="1" applyBorder="1" applyAlignment="1" applyProtection="1">
      <alignment horizontal="center" vertical="center"/>
      <protection locked="0"/>
    </xf>
    <xf numFmtId="0" fontId="12" fillId="71" borderId="11" xfId="0" applyFont="1" applyFill="1" applyBorder="1" applyAlignment="1" applyProtection="1">
      <alignment horizontal="center" vertical="center"/>
      <protection locked="0"/>
    </xf>
    <xf numFmtId="0" fontId="12" fillId="71" borderId="17" xfId="0" applyFont="1" applyFill="1" applyBorder="1" applyAlignment="1" applyProtection="1">
      <alignment horizontal="center" vertical="center"/>
      <protection locked="0"/>
    </xf>
    <xf numFmtId="0" fontId="12" fillId="71" borderId="14" xfId="0" applyFont="1" applyFill="1" applyBorder="1" applyAlignment="1" applyProtection="1">
      <alignment horizontal="center" vertical="center"/>
      <protection locked="0"/>
    </xf>
    <xf numFmtId="0" fontId="12" fillId="71" borderId="49" xfId="0" applyFont="1" applyFill="1" applyBorder="1" applyAlignment="1" applyProtection="1">
      <alignment horizontal="center" vertical="center"/>
      <protection locked="0"/>
    </xf>
    <xf numFmtId="0" fontId="12" fillId="71" borderId="16" xfId="0" applyFont="1" applyFill="1" applyBorder="1" applyAlignment="1" applyProtection="1">
      <alignment horizontal="center" vertical="center"/>
      <protection locked="0"/>
    </xf>
    <xf numFmtId="0" fontId="70" fillId="0" borderId="0" xfId="3" applyFont="1" applyProtection="1"/>
    <xf numFmtId="0" fontId="0" fillId="0" borderId="0" xfId="0" applyFont="1" applyFill="1" applyBorder="1" applyAlignment="1" applyProtection="1">
      <alignment horizontal="left" vertical="center"/>
    </xf>
    <xf numFmtId="0" fontId="12" fillId="0" borderId="0" xfId="3" applyFont="1" applyAlignment="1" applyProtection="1">
      <alignment horizontal="left"/>
    </xf>
    <xf numFmtId="0" fontId="12" fillId="0" borderId="0" xfId="3" applyFont="1" applyFill="1" applyBorder="1" applyAlignment="1" applyProtection="1">
      <alignment horizontal="left"/>
    </xf>
    <xf numFmtId="0" fontId="76" fillId="0" borderId="0" xfId="0" applyFont="1" applyProtection="1"/>
    <xf numFmtId="0" fontId="0" fillId="0" borderId="0" xfId="0" applyFont="1" applyAlignment="1" applyProtection="1">
      <alignment horizontal="right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textRotation="90" wrapText="1"/>
    </xf>
    <xf numFmtId="0" fontId="0" fillId="0" borderId="63" xfId="0" applyFont="1" applyBorder="1" applyAlignment="1" applyProtection="1">
      <alignment textRotation="90" wrapText="1"/>
    </xf>
    <xf numFmtId="0" fontId="0" fillId="0" borderId="10" xfId="0" applyFont="1" applyBorder="1" applyAlignment="1" applyProtection="1">
      <alignment textRotation="90" wrapText="1"/>
    </xf>
    <xf numFmtId="0" fontId="0" fillId="0" borderId="54" xfId="0" applyFont="1" applyBorder="1" applyAlignment="1" applyProtection="1">
      <alignment textRotation="90" wrapText="1"/>
    </xf>
    <xf numFmtId="0" fontId="0" fillId="0" borderId="64" xfId="0" applyFont="1" applyBorder="1" applyAlignment="1" applyProtection="1">
      <alignment horizontal="center" textRotation="90" wrapText="1"/>
    </xf>
    <xf numFmtId="0" fontId="0" fillId="0" borderId="65" xfId="0" applyFont="1" applyBorder="1" applyAlignment="1" applyProtection="1">
      <alignment horizontal="center" textRotation="90" wrapText="1"/>
    </xf>
    <xf numFmtId="0" fontId="75" fillId="0" borderId="65" xfId="0" applyFont="1" applyBorder="1" applyAlignment="1" applyProtection="1">
      <alignment horizontal="center" textRotation="90" wrapText="1"/>
    </xf>
    <xf numFmtId="0" fontId="7" fillId="0" borderId="50" xfId="0" applyFont="1" applyBorder="1" applyProtection="1"/>
    <xf numFmtId="0" fontId="12" fillId="0" borderId="51" xfId="3" applyFont="1" applyBorder="1" applyProtection="1"/>
    <xf numFmtId="0" fontId="12" fillId="0" borderId="43" xfId="3" applyFont="1" applyBorder="1" applyAlignment="1" applyProtection="1">
      <alignment horizontal="center"/>
    </xf>
    <xf numFmtId="0" fontId="12" fillId="0" borderId="43" xfId="3" applyFont="1" applyFill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66" xfId="0" applyFont="1" applyBorder="1" applyAlignment="1" applyProtection="1">
      <alignment horizontal="center" vertical="center"/>
    </xf>
    <xf numFmtId="0" fontId="7" fillId="0" borderId="62" xfId="0" applyFont="1" applyBorder="1" applyProtection="1"/>
    <xf numFmtId="0" fontId="12" fillId="0" borderId="56" xfId="3" applyFont="1" applyBorder="1" applyProtection="1"/>
    <xf numFmtId="0" fontId="12" fillId="0" borderId="62" xfId="3" applyFont="1" applyBorder="1" applyAlignment="1" applyProtection="1">
      <alignment horizontal="center"/>
    </xf>
    <xf numFmtId="0" fontId="0" fillId="0" borderId="57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42" xfId="0" applyFont="1" applyFill="1" applyBorder="1" applyAlignment="1" applyProtection="1">
      <alignment horizontal="center" vertical="center"/>
    </xf>
    <xf numFmtId="0" fontId="0" fillId="0" borderId="60" xfId="0" applyFont="1" applyBorder="1" applyProtection="1"/>
    <xf numFmtId="0" fontId="12" fillId="0" borderId="19" xfId="3" applyFont="1" applyBorder="1" applyProtection="1"/>
    <xf numFmtId="0" fontId="0" fillId="0" borderId="20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7" fillId="0" borderId="60" xfId="0" applyFont="1" applyBorder="1" applyProtection="1"/>
    <xf numFmtId="0" fontId="0" fillId="0" borderId="61" xfId="0" applyFont="1" applyBorder="1" applyProtection="1"/>
    <xf numFmtId="0" fontId="12" fillId="0" borderId="58" xfId="3" applyFont="1" applyBorder="1" applyProtection="1"/>
    <xf numFmtId="0" fontId="12" fillId="0" borderId="15" xfId="3" applyFont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0" xfId="0" applyProtection="1"/>
    <xf numFmtId="0" fontId="68" fillId="0" borderId="38" xfId="0" applyFont="1" applyFill="1" applyBorder="1" applyAlignment="1" applyProtection="1">
      <alignment vertical="center" readingOrder="1"/>
    </xf>
    <xf numFmtId="0" fontId="0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3" fillId="0" borderId="0" xfId="0" applyFont="1" applyProtection="1"/>
    <xf numFmtId="0" fontId="0" fillId="37" borderId="21" xfId="0" applyFont="1" applyFill="1" applyBorder="1" applyAlignment="1" applyProtection="1">
      <alignment horizontal="center" vertical="center"/>
    </xf>
    <xf numFmtId="0" fontId="12" fillId="37" borderId="21" xfId="3" applyFont="1" applyFill="1" applyBorder="1" applyAlignment="1" applyProtection="1">
      <alignment horizontal="center" vertical="center" wrapText="1"/>
    </xf>
    <xf numFmtId="0" fontId="0" fillId="61" borderId="22" xfId="0" applyFont="1" applyFill="1" applyBorder="1" applyAlignment="1" applyProtection="1">
      <alignment horizontal="center" vertical="center"/>
    </xf>
    <xf numFmtId="0" fontId="0" fillId="61" borderId="71" xfId="0" applyFont="1" applyFill="1" applyBorder="1" applyAlignment="1" applyProtection="1">
      <alignment horizontal="center" vertical="center"/>
    </xf>
    <xf numFmtId="0" fontId="0" fillId="61" borderId="23" xfId="0" applyFont="1" applyFill="1" applyBorder="1" applyAlignment="1" applyProtection="1">
      <alignment horizontal="center" vertical="center"/>
    </xf>
    <xf numFmtId="0" fontId="0" fillId="72" borderId="50" xfId="0" applyFill="1" applyBorder="1" applyAlignment="1" applyProtection="1">
      <alignment horizontal="left" vertical="center"/>
    </xf>
    <xf numFmtId="14" fontId="7" fillId="72" borderId="51" xfId="0" applyNumberFormat="1" applyFont="1" applyFill="1" applyBorder="1" applyAlignment="1" applyProtection="1">
      <alignment horizontal="center" vertical="center"/>
    </xf>
    <xf numFmtId="0" fontId="0" fillId="37" borderId="69" xfId="0" applyFont="1" applyFill="1" applyBorder="1" applyAlignment="1" applyProtection="1">
      <alignment horizontal="center" vertical="center"/>
    </xf>
    <xf numFmtId="14" fontId="0" fillId="3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7" borderId="69" xfId="0" applyFont="1" applyFill="1" applyBorder="1" applyAlignment="1" applyProtection="1">
      <alignment horizontal="center" vertical="center"/>
      <protection locked="0"/>
    </xf>
    <xf numFmtId="14" fontId="0" fillId="37" borderId="0" xfId="0" applyNumberFormat="1" applyFont="1" applyFill="1" applyBorder="1" applyAlignment="1" applyProtection="1">
      <alignment horizontal="center" vertical="center"/>
      <protection locked="0"/>
    </xf>
    <xf numFmtId="0" fontId="80" fillId="36" borderId="21" xfId="0" applyFont="1" applyFill="1" applyBorder="1" applyAlignment="1" applyProtection="1">
      <alignment horizontal="center" vertical="center" wrapText="1"/>
    </xf>
    <xf numFmtId="165" fontId="81" fillId="34" borderId="24" xfId="3" applyNumberFormat="1" applyFont="1" applyFill="1" applyBorder="1" applyAlignment="1" applyProtection="1">
      <alignment horizontal="center" vertical="center"/>
    </xf>
    <xf numFmtId="165" fontId="81" fillId="34" borderId="70" xfId="3" applyNumberFormat="1" applyFont="1" applyFill="1" applyBorder="1" applyAlignment="1" applyProtection="1">
      <alignment horizontal="center" vertical="center"/>
    </xf>
    <xf numFmtId="0" fontId="82" fillId="34" borderId="23" xfId="3" applyNumberFormat="1" applyFont="1" applyFill="1" applyBorder="1" applyAlignment="1" applyProtection="1">
      <alignment horizontal="center" vertical="center"/>
    </xf>
    <xf numFmtId="10" fontId="80" fillId="35" borderId="24" xfId="0" applyNumberFormat="1" applyFont="1" applyFill="1" applyBorder="1" applyAlignment="1" applyProtection="1">
      <alignment horizontal="center" vertical="center"/>
    </xf>
    <xf numFmtId="0" fontId="80" fillId="35" borderId="24" xfId="0" applyFont="1" applyFill="1" applyBorder="1" applyAlignment="1" applyProtection="1">
      <alignment horizontal="center" vertical="center"/>
    </xf>
    <xf numFmtId="0" fontId="80" fillId="35" borderId="23" xfId="0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/>
    </xf>
    <xf numFmtId="0" fontId="0" fillId="70" borderId="17" xfId="0" applyFont="1" applyFill="1" applyBorder="1" applyAlignment="1" applyProtection="1">
      <alignment horizontal="center"/>
    </xf>
    <xf numFmtId="168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64" borderId="17" xfId="0" applyFont="1" applyFill="1" applyBorder="1" applyAlignment="1" applyProtection="1">
      <alignment horizontal="center" vertical="center"/>
      <protection locked="0"/>
    </xf>
    <xf numFmtId="0" fontId="0" fillId="70" borderId="17" xfId="0" applyFont="1" applyFill="1" applyBorder="1" applyAlignment="1" applyProtection="1">
      <alignment horizontal="left" vertical="center"/>
      <protection locked="0"/>
    </xf>
    <xf numFmtId="183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NumberFormat="1" applyFont="1" applyFill="1" applyBorder="1" applyAlignment="1" applyProtection="1">
      <alignment horizontal="left" vertical="center"/>
      <protection locked="0"/>
    </xf>
    <xf numFmtId="183" fontId="0" fillId="33" borderId="17" xfId="0" applyNumberFormat="1" applyFill="1" applyBorder="1" applyAlignment="1" applyProtection="1">
      <alignment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 hidden="1"/>
    </xf>
    <xf numFmtId="0" fontId="0" fillId="73" borderId="43" xfId="0" applyFont="1" applyFill="1" applyBorder="1" applyAlignment="1" applyProtection="1">
      <alignment horizontal="center" vertical="center"/>
      <protection locked="0"/>
    </xf>
    <xf numFmtId="0" fontId="0" fillId="64" borderId="72" xfId="0" applyFont="1" applyFill="1" applyBorder="1" applyAlignment="1" applyProtection="1">
      <alignment horizontal="center" vertical="center"/>
      <protection locked="0"/>
    </xf>
    <xf numFmtId="0" fontId="0" fillId="64" borderId="72" xfId="0" applyFill="1" applyBorder="1" applyAlignment="1" applyProtection="1">
      <alignment horizontal="center" vertical="center"/>
      <protection locked="0"/>
    </xf>
    <xf numFmtId="191" fontId="0" fillId="72" borderId="51" xfId="0" applyNumberFormat="1" applyFont="1" applyFill="1" applyBorder="1" applyAlignment="1" applyProtection="1">
      <alignment horizontal="center" vertical="center"/>
    </xf>
    <xf numFmtId="192" fontId="0" fillId="72" borderId="51" xfId="0" applyNumberFormat="1" applyFont="1" applyFill="1" applyBorder="1" applyAlignment="1" applyProtection="1">
      <alignment horizontal="center" vertical="center"/>
    </xf>
    <xf numFmtId="192" fontId="0" fillId="72" borderId="52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66" fillId="0" borderId="0" xfId="0" applyFont="1" applyProtection="1"/>
    <xf numFmtId="0" fontId="79" fillId="0" borderId="0" xfId="0" applyFont="1" applyProtection="1"/>
    <xf numFmtId="0" fontId="0" fillId="0" borderId="0" xfId="0" applyBorder="1" applyAlignment="1" applyProtection="1">
      <alignment horizontal="left"/>
    </xf>
    <xf numFmtId="0" fontId="0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67" fillId="0" borderId="0" xfId="0" applyFont="1" applyFill="1" applyProtection="1"/>
    <xf numFmtId="0" fontId="0" fillId="0" borderId="0" xfId="0" applyFont="1" applyFill="1" applyProtection="1"/>
    <xf numFmtId="0" fontId="73" fillId="0" borderId="0" xfId="0" applyFont="1" applyAlignment="1" applyProtection="1">
      <alignment horizontal="center"/>
    </xf>
    <xf numFmtId="0" fontId="7" fillId="36" borderId="17" xfId="0" applyFont="1" applyFill="1" applyBorder="1" applyAlignment="1" applyProtection="1">
      <alignment horizontal="center" vertical="center" wrapText="1"/>
    </xf>
    <xf numFmtId="0" fontId="7" fillId="36" borderId="17" xfId="0" applyFont="1" applyFill="1" applyBorder="1" applyAlignment="1" applyProtection="1">
      <alignment horizontal="center" vertical="center"/>
    </xf>
    <xf numFmtId="189" fontId="12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37" borderId="17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right"/>
    </xf>
    <xf numFmtId="0" fontId="0" fillId="0" borderId="17" xfId="0" applyBorder="1" applyAlignment="1" applyProtection="1">
      <alignment wrapText="1"/>
    </xf>
    <xf numFmtId="0" fontId="0" fillId="37" borderId="17" xfId="0" applyFont="1" applyFill="1" applyBorder="1" applyProtection="1"/>
    <xf numFmtId="168" fontId="0" fillId="0" borderId="17" xfId="0" applyNumberFormat="1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wrapText="1"/>
    </xf>
    <xf numFmtId="0" fontId="0" fillId="0" borderId="17" xfId="0" applyFont="1" applyBorder="1" applyProtection="1"/>
    <xf numFmtId="0" fontId="0" fillId="0" borderId="0" xfId="0" applyFont="1" applyBorder="1" applyAlignment="1" applyProtection="1">
      <alignment wrapText="1"/>
    </xf>
    <xf numFmtId="0" fontId="0" fillId="0" borderId="0" xfId="0" applyFont="1" applyBorder="1" applyProtection="1"/>
    <xf numFmtId="190" fontId="76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0" borderId="17" xfId="0" applyFont="1" applyBorder="1" applyAlignment="1" applyProtection="1"/>
    <xf numFmtId="0" fontId="0" fillId="0" borderId="0" xfId="0" applyFont="1" applyFill="1" applyBorder="1" applyProtection="1"/>
    <xf numFmtId="0" fontId="71" fillId="37" borderId="10" xfId="0" applyFont="1" applyFill="1" applyBorder="1" applyAlignment="1" applyProtection="1">
      <alignment wrapText="1"/>
    </xf>
    <xf numFmtId="0" fontId="0" fillId="37" borderId="44" xfId="0" applyFont="1" applyFill="1" applyBorder="1" applyProtection="1"/>
    <xf numFmtId="0" fontId="0" fillId="37" borderId="45" xfId="0" applyFont="1" applyFill="1" applyBorder="1" applyProtection="1"/>
    <xf numFmtId="0" fontId="7" fillId="37" borderId="12" xfId="0" applyFont="1" applyFill="1" applyBorder="1" applyProtection="1"/>
    <xf numFmtId="0" fontId="0" fillId="37" borderId="0" xfId="0" applyFont="1" applyFill="1" applyBorder="1" applyProtection="1"/>
    <xf numFmtId="0" fontId="0" fillId="37" borderId="18" xfId="0" applyFont="1" applyFill="1" applyBorder="1" applyProtection="1"/>
    <xf numFmtId="0" fontId="0" fillId="37" borderId="12" xfId="0" applyFont="1" applyFill="1" applyBorder="1" applyProtection="1"/>
    <xf numFmtId="0" fontId="0" fillId="37" borderId="0" xfId="0" applyFont="1" applyFill="1" applyBorder="1" applyAlignment="1" applyProtection="1">
      <alignment horizontal="center" vertical="center"/>
    </xf>
    <xf numFmtId="0" fontId="0" fillId="37" borderId="15" xfId="0" applyFont="1" applyFill="1" applyBorder="1" applyProtection="1"/>
    <xf numFmtId="0" fontId="0" fillId="37" borderId="40" xfId="0" applyFont="1" applyFill="1" applyBorder="1" applyAlignment="1" applyProtection="1">
      <alignment horizontal="center" vertical="center"/>
    </xf>
    <xf numFmtId="168" fontId="0" fillId="37" borderId="40" xfId="0" applyNumberFormat="1" applyFont="1" applyFill="1" applyBorder="1" applyAlignment="1" applyProtection="1">
      <alignment horizontal="center"/>
    </xf>
    <xf numFmtId="0" fontId="0" fillId="37" borderId="40" xfId="0" applyFont="1" applyFill="1" applyBorder="1" applyAlignment="1" applyProtection="1">
      <alignment horizontal="center"/>
    </xf>
    <xf numFmtId="0" fontId="0" fillId="37" borderId="40" xfId="0" applyFont="1" applyFill="1" applyBorder="1" applyProtection="1"/>
    <xf numFmtId="0" fontId="0" fillId="37" borderId="39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12" fillId="0" borderId="0" xfId="0" applyFont="1" applyProtection="1">
      <protection hidden="1"/>
    </xf>
    <xf numFmtId="188" fontId="12" fillId="0" borderId="0" xfId="0" applyNumberFormat="1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192" fontId="0" fillId="0" borderId="0" xfId="0" applyNumberFormat="1" applyProtection="1"/>
    <xf numFmtId="193" fontId="0" fillId="72" borderId="51" xfId="0" applyNumberFormat="1" applyFont="1" applyFill="1" applyBorder="1" applyAlignment="1" applyProtection="1">
      <alignment horizontal="center" vertical="center"/>
    </xf>
    <xf numFmtId="194" fontId="0" fillId="72" borderId="5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72" fillId="0" borderId="0" xfId="0" applyFont="1" applyProtection="1"/>
    <xf numFmtId="0" fontId="0" fillId="0" borderId="0" xfId="0" applyAlignment="1" applyProtection="1">
      <alignment horizontal="center"/>
    </xf>
    <xf numFmtId="0" fontId="0" fillId="37" borderId="13" xfId="0" applyFill="1" applyBorder="1" applyAlignment="1" applyProtection="1">
      <alignment horizontal="center" vertical="center"/>
    </xf>
    <xf numFmtId="0" fontId="8" fillId="37" borderId="20" xfId="3" applyFont="1" applyFill="1" applyBorder="1" applyAlignment="1" applyProtection="1">
      <alignment horizontal="center" vertical="center" wrapText="1"/>
    </xf>
    <xf numFmtId="0" fontId="8" fillId="37" borderId="17" xfId="3" applyFont="1" applyFill="1" applyBorder="1" applyAlignment="1" applyProtection="1">
      <alignment horizontal="center" vertical="center" wrapText="1"/>
    </xf>
    <xf numFmtId="0" fontId="0" fillId="62" borderId="12" xfId="0" applyFill="1" applyBorder="1" applyAlignment="1" applyProtection="1">
      <alignment horizontal="center" vertical="center"/>
    </xf>
    <xf numFmtId="178" fontId="0" fillId="62" borderId="0" xfId="1" applyNumberFormat="1" applyFont="1" applyFill="1" applyBorder="1" applyAlignment="1" applyProtection="1">
      <alignment horizontal="center" vertical="center"/>
    </xf>
    <xf numFmtId="165" fontId="9" fillId="62" borderId="0" xfId="3" applyNumberFormat="1" applyFont="1" applyFill="1" applyBorder="1" applyAlignment="1" applyProtection="1">
      <alignment horizontal="center" vertical="center"/>
    </xf>
    <xf numFmtId="178" fontId="0" fillId="62" borderId="18" xfId="1" applyNumberFormat="1" applyFont="1" applyFill="1" applyBorder="1" applyAlignment="1" applyProtection="1">
      <alignment horizontal="center" vertical="center"/>
    </xf>
    <xf numFmtId="0" fontId="0" fillId="36" borderId="46" xfId="0" applyFill="1" applyBorder="1" applyProtection="1"/>
    <xf numFmtId="0" fontId="0" fillId="36" borderId="12" xfId="0" applyFill="1" applyBorder="1" applyProtection="1"/>
    <xf numFmtId="180" fontId="0" fillId="0" borderId="0" xfId="1" applyNumberFormat="1" applyFont="1" applyBorder="1" applyAlignment="1" applyProtection="1">
      <alignment horizontal="center"/>
    </xf>
    <xf numFmtId="181" fontId="0" fillId="0" borderId="0" xfId="1" applyNumberFormat="1" applyFont="1" applyBorder="1" applyProtection="1"/>
    <xf numFmtId="181" fontId="0" fillId="0" borderId="18" xfId="1" applyNumberFormat="1" applyFont="1" applyBorder="1" applyProtection="1"/>
    <xf numFmtId="0" fontId="0" fillId="36" borderId="47" xfId="0" applyFill="1" applyBorder="1" applyProtection="1"/>
    <xf numFmtId="0" fontId="0" fillId="0" borderId="40" xfId="0" applyBorder="1" applyProtection="1"/>
    <xf numFmtId="0" fontId="0" fillId="36" borderId="68" xfId="0" applyFill="1" applyBorder="1" applyProtection="1"/>
    <xf numFmtId="0" fontId="0" fillId="36" borderId="15" xfId="0" applyFill="1" applyBorder="1" applyProtection="1"/>
    <xf numFmtId="0" fontId="0" fillId="0" borderId="0" xfId="0" applyFill="1" applyBorder="1" applyProtection="1"/>
    <xf numFmtId="0" fontId="8" fillId="0" borderId="0" xfId="3" applyAlignment="1" applyProtection="1">
      <alignment vertical="center"/>
    </xf>
    <xf numFmtId="0" fontId="8" fillId="0" borderId="0" xfId="3" applyFont="1" applyBorder="1" applyAlignment="1" applyProtection="1">
      <alignment vertical="center"/>
    </xf>
    <xf numFmtId="0" fontId="8" fillId="0" borderId="22" xfId="3" applyFont="1" applyBorder="1" applyAlignment="1" applyProtection="1">
      <alignment vertical="center"/>
    </xf>
    <xf numFmtId="0" fontId="8" fillId="0" borderId="23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vertical="center"/>
    </xf>
    <xf numFmtId="0" fontId="0" fillId="0" borderId="17" xfId="0" applyBorder="1" applyProtection="1"/>
    <xf numFmtId="0" fontId="8" fillId="0" borderId="27" xfId="3" applyFont="1" applyBorder="1" applyAlignment="1" applyProtection="1">
      <alignment vertical="center"/>
    </xf>
    <xf numFmtId="0" fontId="8" fillId="0" borderId="26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horizontal="center" vertical="center"/>
    </xf>
    <xf numFmtId="0" fontId="8" fillId="0" borderId="25" xfId="3" applyFont="1" applyBorder="1" applyAlignment="1" applyProtection="1">
      <alignment horizontal="center" vertical="center"/>
    </xf>
    <xf numFmtId="0" fontId="8" fillId="0" borderId="27" xfId="3" applyFont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 wrapText="1"/>
    </xf>
    <xf numFmtId="0" fontId="8" fillId="0" borderId="26" xfId="3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8" fillId="0" borderId="17" xfId="3" quotePrefix="1" applyFont="1" applyBorder="1" applyAlignment="1" applyProtection="1">
      <alignment horizontal="center" vertical="center"/>
    </xf>
    <xf numFmtId="0" fontId="8" fillId="68" borderId="17" xfId="3" applyFont="1" applyFill="1" applyBorder="1" applyAlignment="1" applyProtection="1">
      <alignment horizontal="justify" vertical="center"/>
    </xf>
    <xf numFmtId="171" fontId="8" fillId="0" borderId="17" xfId="3" applyNumberFormat="1" applyFont="1" applyBorder="1" applyAlignment="1" applyProtection="1">
      <alignment vertical="center"/>
    </xf>
    <xf numFmtId="171" fontId="8" fillId="0" borderId="17" xfId="3" applyNumberFormat="1" applyFont="1" applyBorder="1" applyAlignment="1" applyProtection="1">
      <alignment horizontal="center" vertical="center"/>
    </xf>
    <xf numFmtId="170" fontId="8" fillId="0" borderId="17" xfId="3" applyNumberFormat="1" applyFont="1" applyBorder="1" applyAlignment="1" applyProtection="1">
      <alignment horizontal="center" vertical="center"/>
    </xf>
    <xf numFmtId="0" fontId="8" fillId="67" borderId="17" xfId="3" applyFont="1" applyFill="1" applyBorder="1" applyAlignment="1" applyProtection="1">
      <alignment horizontal="justify" vertical="center"/>
    </xf>
    <xf numFmtId="0" fontId="8" fillId="0" borderId="0" xfId="3" applyFont="1" applyBorder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171" fontId="8" fillId="0" borderId="0" xfId="3" applyNumberFormat="1" applyFont="1" applyBorder="1" applyAlignment="1" applyProtection="1">
      <alignment vertical="center"/>
    </xf>
    <xf numFmtId="0" fontId="8" fillId="69" borderId="17" xfId="3" applyFont="1" applyFill="1" applyBorder="1" applyAlignment="1" applyProtection="1">
      <alignment vertical="center" wrapText="1"/>
    </xf>
    <xf numFmtId="0" fontId="8" fillId="35" borderId="17" xfId="3" applyFont="1" applyFill="1" applyBorder="1" applyAlignment="1" applyProtection="1">
      <alignment horizontal="justify" vertical="center"/>
    </xf>
    <xf numFmtId="0" fontId="8" fillId="66" borderId="17" xfId="3" applyFont="1" applyFill="1" applyBorder="1" applyAlignment="1" applyProtection="1">
      <alignment horizontal="justify" vertical="center"/>
    </xf>
    <xf numFmtId="0" fontId="8" fillId="37" borderId="0" xfId="3" applyFont="1" applyFill="1" applyBorder="1" applyAlignment="1" applyProtection="1">
      <alignment vertical="center"/>
    </xf>
    <xf numFmtId="1" fontId="12" fillId="0" borderId="0" xfId="0" applyNumberFormat="1" applyFont="1" applyProtection="1">
      <protection hidden="1"/>
    </xf>
    <xf numFmtId="0" fontId="47" fillId="0" borderId="0" xfId="0" applyFont="1" applyAlignment="1" applyProtection="1">
      <alignment horizontal="center" vertical="center" wrapText="1"/>
    </xf>
    <xf numFmtId="0" fontId="0" fillId="33" borderId="13" xfId="0" applyFont="1" applyFill="1" applyBorder="1" applyAlignment="1" applyProtection="1">
      <alignment horizontal="right"/>
      <protection locked="0"/>
    </xf>
    <xf numFmtId="0" fontId="0" fillId="33" borderId="20" xfId="0" applyFont="1" applyFill="1" applyBorder="1" applyProtection="1">
      <protection locked="0"/>
    </xf>
    <xf numFmtId="0" fontId="0" fillId="33" borderId="17" xfId="0" applyFont="1" applyFill="1" applyBorder="1" applyAlignment="1" applyProtection="1">
      <alignment horizontal="center"/>
    </xf>
    <xf numFmtId="0" fontId="76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70" borderId="0" xfId="0" applyFont="1" applyFill="1" applyProtection="1">
      <protection hidden="1"/>
    </xf>
    <xf numFmtId="0" fontId="12" fillId="70" borderId="0" xfId="0" applyFont="1" applyFill="1"/>
    <xf numFmtId="0" fontId="12" fillId="70" borderId="0" xfId="0" applyFont="1" applyFill="1" applyAlignment="1" applyProtection="1">
      <alignment horizontal="center"/>
      <protection hidden="1"/>
    </xf>
    <xf numFmtId="0" fontId="12" fillId="70" borderId="0" xfId="0" quotePrefix="1" applyFont="1" applyFill="1" applyProtection="1">
      <protection hidden="1"/>
    </xf>
    <xf numFmtId="0" fontId="12" fillId="0" borderId="0" xfId="0" applyFont="1" applyFill="1" applyAlignment="1" applyProtection="1">
      <alignment horizontal="left"/>
      <protection hidden="1"/>
    </xf>
    <xf numFmtId="0" fontId="76" fillId="37" borderId="21" xfId="3" applyFont="1" applyFill="1" applyBorder="1" applyAlignment="1" applyProtection="1">
      <alignment horizontal="center" vertical="center" wrapText="1"/>
    </xf>
    <xf numFmtId="191" fontId="0" fillId="71" borderId="0" xfId="0" applyNumberFormat="1" applyFont="1" applyFill="1" applyBorder="1" applyAlignment="1" applyProtection="1">
      <alignment horizontal="center" vertical="center"/>
      <protection locked="0"/>
    </xf>
    <xf numFmtId="169" fontId="0" fillId="71" borderId="0" xfId="0" applyNumberFormat="1" applyFont="1" applyFill="1" applyBorder="1" applyAlignment="1" applyProtection="1">
      <alignment horizontal="center" vertical="center"/>
      <protection locked="0"/>
    </xf>
    <xf numFmtId="193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41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vertical="center"/>
      <protection locked="0"/>
    </xf>
    <xf numFmtId="166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41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Fill="1" applyBorder="1" applyAlignment="1" applyProtection="1">
      <alignment horizontal="left" vertical="center"/>
    </xf>
    <xf numFmtId="195" fontId="0" fillId="0" borderId="17" xfId="0" applyNumberFormat="1" applyFont="1" applyFill="1" applyBorder="1" applyAlignment="1" applyProtection="1">
      <alignment horizontal="left" vertical="center"/>
      <protection locked="0"/>
    </xf>
    <xf numFmtId="195" fontId="0" fillId="0" borderId="17" xfId="0" applyNumberFormat="1" applyFont="1" applyFill="1" applyBorder="1" applyAlignment="1" applyProtection="1">
      <alignment horizontal="center" vertical="center"/>
    </xf>
    <xf numFmtId="168" fontId="0" fillId="0" borderId="17" xfId="0" applyNumberFormat="1" applyFont="1" applyFill="1" applyBorder="1" applyAlignment="1" applyProtection="1">
      <alignment horizontal="center" vertical="center"/>
    </xf>
    <xf numFmtId="195" fontId="0" fillId="0" borderId="17" xfId="0" applyNumberFormat="1" applyFont="1" applyFill="1" applyBorder="1" applyAlignment="1" applyProtection="1">
      <alignment horizontal="center" vertical="center"/>
      <protection locked="0"/>
    </xf>
    <xf numFmtId="168" fontId="0" fillId="0" borderId="17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Border="1" applyAlignment="1" applyProtection="1">
      <alignment horizontal="center" vertical="center"/>
    </xf>
    <xf numFmtId="195" fontId="0" fillId="65" borderId="0" xfId="0" applyNumberFormat="1" applyFont="1" applyFill="1" applyBorder="1" applyAlignment="1" applyProtection="1">
      <alignment horizontal="center"/>
    </xf>
    <xf numFmtId="192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3" xfId="0" applyBorder="1" applyProtection="1"/>
    <xf numFmtId="0" fontId="12" fillId="64" borderId="0" xfId="0" applyNumberFormat="1" applyFont="1" applyFill="1" applyProtection="1">
      <protection hidden="1"/>
    </xf>
    <xf numFmtId="0" fontId="76" fillId="0" borderId="0" xfId="0" applyFont="1" applyBorder="1" applyProtection="1"/>
    <xf numFmtId="0" fontId="0" fillId="33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/>
    <xf numFmtId="0" fontId="0" fillId="0" borderId="0" xfId="0" applyFont="1" applyBorder="1" applyAlignment="1" applyProtection="1">
      <alignment horizontal="right" vertical="center" wrapText="1"/>
    </xf>
    <xf numFmtId="168" fontId="0" fillId="74" borderId="54" xfId="0" applyNumberFormat="1" applyFont="1" applyFill="1" applyBorder="1" applyAlignment="1" applyProtection="1">
      <alignment horizontal="center" vertical="center"/>
    </xf>
    <xf numFmtId="168" fontId="0" fillId="64" borderId="73" xfId="0" applyNumberFormat="1" applyFont="1" applyFill="1" applyBorder="1" applyAlignment="1" applyProtection="1">
      <alignment horizontal="center" vertical="center"/>
      <protection locked="0"/>
    </xf>
    <xf numFmtId="0" fontId="0" fillId="74" borderId="51" xfId="0" applyFont="1" applyFill="1" applyBorder="1" applyAlignment="1" applyProtection="1">
      <alignment vertical="center"/>
    </xf>
    <xf numFmtId="0" fontId="88" fillId="37" borderId="21" xfId="3" applyFont="1" applyFill="1" applyBorder="1" applyAlignment="1" applyProtection="1">
      <alignment horizontal="center" vertical="center" wrapText="1"/>
    </xf>
    <xf numFmtId="0" fontId="0" fillId="72" borderId="53" xfId="0" applyFont="1" applyFill="1" applyBorder="1" applyAlignment="1" applyProtection="1">
      <alignment horizontal="center" vertical="center"/>
    </xf>
    <xf numFmtId="0" fontId="0" fillId="71" borderId="41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4" fontId="73" fillId="75" borderId="17" xfId="0" applyNumberFormat="1" applyFont="1" applyFill="1" applyBorder="1" applyAlignment="1" applyProtection="1">
      <alignment horizontal="center"/>
      <protection locked="0"/>
    </xf>
    <xf numFmtId="0" fontId="73" fillId="0" borderId="0" xfId="0" applyFont="1" applyFill="1" applyBorder="1" applyAlignment="1" applyProtection="1">
      <alignment horizontal="center"/>
    </xf>
    <xf numFmtId="0" fontId="12" fillId="71" borderId="74" xfId="0" applyFont="1" applyFill="1" applyBorder="1" applyAlignment="1" applyProtection="1">
      <alignment horizontal="center" vertical="center"/>
      <protection locked="0"/>
    </xf>
    <xf numFmtId="0" fontId="12" fillId="71" borderId="20" xfId="0" applyFont="1" applyFill="1" applyBorder="1" applyAlignment="1" applyProtection="1">
      <alignment horizontal="center" vertical="center"/>
      <protection locked="0"/>
    </xf>
    <xf numFmtId="0" fontId="12" fillId="71" borderId="59" xfId="0" applyFont="1" applyFill="1" applyBorder="1" applyAlignment="1" applyProtection="1">
      <alignment horizontal="center" vertical="center"/>
      <protection locked="0"/>
    </xf>
    <xf numFmtId="0" fontId="76" fillId="0" borderId="75" xfId="3" applyFont="1" applyBorder="1" applyAlignment="1" applyProtection="1">
      <alignment horizontal="center"/>
    </xf>
    <xf numFmtId="0" fontId="76" fillId="0" borderId="76" xfId="3" applyFont="1" applyBorder="1" applyAlignment="1" applyProtection="1">
      <alignment horizontal="center"/>
    </xf>
    <xf numFmtId="0" fontId="76" fillId="0" borderId="77" xfId="3" applyFont="1" applyBorder="1" applyAlignment="1" applyProtection="1">
      <alignment horizontal="center"/>
    </xf>
    <xf numFmtId="179" fontId="0" fillId="0" borderId="0" xfId="69" applyNumberFormat="1" applyFont="1" applyBorder="1" applyProtection="1"/>
    <xf numFmtId="179" fontId="0" fillId="0" borderId="0" xfId="69" applyNumberFormat="1" applyFont="1" applyBorder="1" applyAlignment="1" applyProtection="1">
      <alignment vertical="center"/>
    </xf>
    <xf numFmtId="180" fontId="0" fillId="0" borderId="0" xfId="69" applyNumberFormat="1" applyFont="1" applyBorder="1" applyAlignment="1" applyProtection="1">
      <alignment horizontal="center"/>
    </xf>
    <xf numFmtId="181" fontId="0" fillId="0" borderId="0" xfId="69" applyNumberFormat="1" applyFont="1" applyBorder="1" applyProtection="1"/>
    <xf numFmtId="181" fontId="0" fillId="0" borderId="18" xfId="69" applyNumberFormat="1" applyFont="1" applyBorder="1" applyProtection="1"/>
    <xf numFmtId="179" fontId="12" fillId="34" borderId="0" xfId="69" applyNumberFormat="1" applyFont="1" applyFill="1" applyBorder="1" applyProtection="1"/>
    <xf numFmtId="180" fontId="12" fillId="34" borderId="0" xfId="69" applyNumberFormat="1" applyFont="1" applyFill="1" applyBorder="1" applyAlignment="1" applyProtection="1">
      <alignment horizontal="center"/>
    </xf>
    <xf numFmtId="181" fontId="12" fillId="34" borderId="0" xfId="69" applyNumberFormat="1" applyFont="1" applyFill="1" applyBorder="1" applyProtection="1"/>
    <xf numFmtId="181" fontId="12" fillId="34" borderId="18" xfId="69" applyNumberFormat="1" applyFont="1" applyFill="1" applyBorder="1" applyProtection="1"/>
    <xf numFmtId="179" fontId="12" fillId="76" borderId="0" xfId="69" applyNumberFormat="1" applyFont="1" applyFill="1" applyBorder="1" applyProtection="1"/>
    <xf numFmtId="180" fontId="12" fillId="76" borderId="0" xfId="69" applyNumberFormat="1" applyFont="1" applyFill="1" applyBorder="1" applyAlignment="1" applyProtection="1">
      <alignment horizontal="center"/>
    </xf>
    <xf numFmtId="181" fontId="12" fillId="76" borderId="0" xfId="69" applyNumberFormat="1" applyFont="1" applyFill="1" applyBorder="1" applyProtection="1"/>
    <xf numFmtId="181" fontId="12" fillId="76" borderId="18" xfId="69" applyNumberFormat="1" applyFont="1" applyFill="1" applyBorder="1" applyProtection="1"/>
    <xf numFmtId="179" fontId="0" fillId="34" borderId="0" xfId="69" applyNumberFormat="1" applyFont="1" applyFill="1" applyBorder="1" applyProtection="1"/>
    <xf numFmtId="180" fontId="0" fillId="34" borderId="0" xfId="69" applyNumberFormat="1" applyFont="1" applyFill="1" applyBorder="1" applyAlignment="1" applyProtection="1">
      <alignment horizontal="center"/>
    </xf>
    <xf numFmtId="181" fontId="0" fillId="34" borderId="0" xfId="69" applyNumberFormat="1" applyFont="1" applyFill="1" applyBorder="1" applyProtection="1"/>
    <xf numFmtId="181" fontId="0" fillId="34" borderId="18" xfId="69" applyNumberFormat="1" applyFont="1" applyFill="1" applyBorder="1" applyProtection="1"/>
    <xf numFmtId="179" fontId="12" fillId="76" borderId="40" xfId="69" applyNumberFormat="1" applyFont="1" applyFill="1" applyBorder="1" applyProtection="1"/>
    <xf numFmtId="180" fontId="12" fillId="76" borderId="40" xfId="69" applyNumberFormat="1" applyFont="1" applyFill="1" applyBorder="1" applyAlignment="1" applyProtection="1">
      <alignment horizontal="center"/>
    </xf>
    <xf numFmtId="181" fontId="12" fillId="76" borderId="40" xfId="69" applyNumberFormat="1" applyFont="1" applyFill="1" applyBorder="1" applyProtection="1"/>
    <xf numFmtId="181" fontId="12" fillId="76" borderId="39" xfId="69" applyNumberFormat="1" applyFont="1" applyFill="1" applyBorder="1" applyProtection="1"/>
    <xf numFmtId="0" fontId="0" fillId="37" borderId="17" xfId="0" applyFill="1" applyBorder="1" applyAlignment="1">
      <alignment horizontal="center"/>
    </xf>
    <xf numFmtId="0" fontId="0" fillId="0" borderId="60" xfId="0" applyFont="1" applyFill="1" applyBorder="1" applyProtection="1"/>
    <xf numFmtId="0" fontId="12" fillId="0" borderId="19" xfId="3" applyFont="1" applyFill="1" applyBorder="1" applyProtection="1"/>
    <xf numFmtId="0" fontId="12" fillId="0" borderId="62" xfId="3" applyFont="1" applyFill="1" applyBorder="1" applyAlignment="1" applyProtection="1">
      <alignment horizontal="center"/>
    </xf>
    <xf numFmtId="0" fontId="76" fillId="0" borderId="76" xfId="3" applyFont="1" applyFill="1" applyBorder="1" applyAlignment="1" applyProtection="1">
      <alignment horizontal="center"/>
    </xf>
    <xf numFmtId="0" fontId="0" fillId="0" borderId="20" xfId="0" applyFont="1" applyFill="1" applyBorder="1" applyAlignment="1" applyProtection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8" fillId="0" borderId="0" xfId="3" applyFill="1" applyProtection="1"/>
    <xf numFmtId="0" fontId="0" fillId="0" borderId="0" xfId="0" applyAlignment="1">
      <alignment horizontal="right"/>
    </xf>
    <xf numFmtId="0" fontId="0" fillId="0" borderId="17" xfId="0" applyBorder="1" applyAlignment="1">
      <alignment wrapText="1"/>
    </xf>
    <xf numFmtId="0" fontId="0" fillId="0" borderId="17" xfId="0" applyBorder="1"/>
    <xf numFmtId="0" fontId="0" fillId="37" borderId="17" xfId="0" applyFill="1" applyBorder="1"/>
    <xf numFmtId="182" fontId="0" fillId="33" borderId="17" xfId="0" applyNumberForma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95" fontId="0" fillId="0" borderId="17" xfId="0" applyNumberFormat="1" applyBorder="1" applyAlignment="1">
      <alignment horizontal="center" vertical="center"/>
    </xf>
    <xf numFmtId="195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191" fontId="0" fillId="71" borderId="17" xfId="0" applyNumberFormat="1" applyFill="1" applyBorder="1" applyAlignment="1" applyProtection="1">
      <alignment horizontal="center" vertical="center"/>
      <protection locked="0"/>
    </xf>
    <xf numFmtId="169" fontId="0" fillId="71" borderId="17" xfId="0" applyNumberFormat="1" applyFill="1" applyBorder="1" applyAlignment="1" applyProtection="1">
      <alignment horizontal="center" vertical="center"/>
      <protection locked="0"/>
    </xf>
    <xf numFmtId="0" fontId="0" fillId="71" borderId="17" xfId="0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7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left" wrapText="1"/>
    </xf>
    <xf numFmtId="0" fontId="76" fillId="0" borderId="50" xfId="3" applyFont="1" applyBorder="1" applyAlignment="1" applyProtection="1">
      <alignment horizontal="left" vertical="center"/>
    </xf>
    <xf numFmtId="0" fontId="76" fillId="0" borderId="51" xfId="3" applyFont="1" applyBorder="1" applyAlignment="1" applyProtection="1">
      <alignment horizontal="left" vertical="center"/>
    </xf>
    <xf numFmtId="0" fontId="76" fillId="0" borderId="52" xfId="3" applyFont="1" applyBorder="1" applyAlignment="1" applyProtection="1">
      <alignment horizontal="left" vertical="center"/>
    </xf>
    <xf numFmtId="0" fontId="0" fillId="0" borderId="51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51" xfId="0" applyFont="1" applyBorder="1" applyAlignment="1" applyProtection="1">
      <alignment horizontal="center" vertical="center" wrapText="1"/>
    </xf>
    <xf numFmtId="0" fontId="8" fillId="0" borderId="21" xfId="3" applyFont="1" applyBorder="1" applyAlignment="1" applyProtection="1">
      <alignment horizontal="center" vertical="center" wrapText="1"/>
    </xf>
    <xf numFmtId="0" fontId="8" fillId="0" borderId="25" xfId="3" applyFont="1" applyBorder="1" applyAlignment="1" applyProtection="1">
      <alignment horizontal="center" vertical="center"/>
    </xf>
    <xf numFmtId="0" fontId="8" fillId="0" borderId="22" xfId="3" applyFont="1" applyBorder="1" applyAlignment="1" applyProtection="1">
      <alignment horizontal="center" vertical="center"/>
    </xf>
    <xf numFmtId="0" fontId="8" fillId="0" borderId="24" xfId="3" applyFont="1" applyBorder="1" applyAlignment="1" applyProtection="1">
      <alignment horizontal="center" vertical="center"/>
    </xf>
    <xf numFmtId="0" fontId="8" fillId="0" borderId="23" xfId="3" applyFont="1" applyBorder="1" applyAlignment="1" applyProtection="1">
      <alignment horizontal="center" vertical="center"/>
    </xf>
  </cellXfs>
  <cellStyles count="153">
    <cellStyle name="1." xfId="4" xr:uid="{00000000-0005-0000-0000-000000000000}"/>
    <cellStyle name="20 % - Akzent1 2" xfId="5" xr:uid="{00000000-0005-0000-0000-000001000000}"/>
    <cellStyle name="20 % - Akzent1 2 2" xfId="6" xr:uid="{00000000-0005-0000-0000-000002000000}"/>
    <cellStyle name="20 % - Akzent1 3" xfId="7" xr:uid="{00000000-0005-0000-0000-000003000000}"/>
    <cellStyle name="20 % - Akzent2 2" xfId="8" xr:uid="{00000000-0005-0000-0000-000004000000}"/>
    <cellStyle name="20 % - Akzent2 2 2" xfId="9" xr:uid="{00000000-0005-0000-0000-000005000000}"/>
    <cellStyle name="20 % - Akzent2 3" xfId="10" xr:uid="{00000000-0005-0000-0000-000006000000}"/>
    <cellStyle name="20 % - Akzent3 2" xfId="11" xr:uid="{00000000-0005-0000-0000-000007000000}"/>
    <cellStyle name="20 % - Akzent3 2 2" xfId="12" xr:uid="{00000000-0005-0000-0000-000008000000}"/>
    <cellStyle name="20 % - Akzent3 3" xfId="13" xr:uid="{00000000-0005-0000-0000-000009000000}"/>
    <cellStyle name="20 % - Akzent4 2" xfId="14" xr:uid="{00000000-0005-0000-0000-00000A000000}"/>
    <cellStyle name="20 % - Akzent4 2 2" xfId="15" xr:uid="{00000000-0005-0000-0000-00000B000000}"/>
    <cellStyle name="20 % - Akzent4 3" xfId="16" xr:uid="{00000000-0005-0000-0000-00000C000000}"/>
    <cellStyle name="20 % - Akzent5 2" xfId="17" xr:uid="{00000000-0005-0000-0000-00000D000000}"/>
    <cellStyle name="20 % - Akzent5 2 2" xfId="18" xr:uid="{00000000-0005-0000-0000-00000E000000}"/>
    <cellStyle name="20 % - Akzent5 3" xfId="19" xr:uid="{00000000-0005-0000-0000-00000F000000}"/>
    <cellStyle name="20 % - Akzent6 2" xfId="20" xr:uid="{00000000-0005-0000-0000-000010000000}"/>
    <cellStyle name="20 % - Akzent6 2 2" xfId="21" xr:uid="{00000000-0005-0000-0000-000011000000}"/>
    <cellStyle name="20 % - Akzent6 3" xfId="22" xr:uid="{00000000-0005-0000-0000-000012000000}"/>
    <cellStyle name="40 % - Akzent1 2" xfId="23" xr:uid="{00000000-0005-0000-0000-000013000000}"/>
    <cellStyle name="40 % - Akzent1 2 2" xfId="24" xr:uid="{00000000-0005-0000-0000-000014000000}"/>
    <cellStyle name="40 % - Akzent1 3" xfId="25" xr:uid="{00000000-0005-0000-0000-000015000000}"/>
    <cellStyle name="40 % - Akzent2 2" xfId="26" xr:uid="{00000000-0005-0000-0000-000016000000}"/>
    <cellStyle name="40 % - Akzent2 2 2" xfId="27" xr:uid="{00000000-0005-0000-0000-000017000000}"/>
    <cellStyle name="40 % - Akzent2 3" xfId="28" xr:uid="{00000000-0005-0000-0000-000018000000}"/>
    <cellStyle name="40 % - Akzent3 2" xfId="29" xr:uid="{00000000-0005-0000-0000-000019000000}"/>
    <cellStyle name="40 % - Akzent3 2 2" xfId="30" xr:uid="{00000000-0005-0000-0000-00001A000000}"/>
    <cellStyle name="40 % - Akzent3 3" xfId="31" xr:uid="{00000000-0005-0000-0000-00001B000000}"/>
    <cellStyle name="40 % - Akzent4 2" xfId="32" xr:uid="{00000000-0005-0000-0000-00001C000000}"/>
    <cellStyle name="40 % - Akzent4 2 2" xfId="33" xr:uid="{00000000-0005-0000-0000-00001D000000}"/>
    <cellStyle name="40 % - Akzent4 3" xfId="34" xr:uid="{00000000-0005-0000-0000-00001E000000}"/>
    <cellStyle name="40 % - Akzent5 2" xfId="35" xr:uid="{00000000-0005-0000-0000-00001F000000}"/>
    <cellStyle name="40 % - Akzent5 2 2" xfId="36" xr:uid="{00000000-0005-0000-0000-000020000000}"/>
    <cellStyle name="40 % - Akzent5 3" xfId="37" xr:uid="{00000000-0005-0000-0000-000021000000}"/>
    <cellStyle name="40 % - Akzent6 2" xfId="38" xr:uid="{00000000-0005-0000-0000-000022000000}"/>
    <cellStyle name="40 % - Akzent6 2 2" xfId="39" xr:uid="{00000000-0005-0000-0000-000023000000}"/>
    <cellStyle name="40 % - Akzent6 3" xfId="40" xr:uid="{00000000-0005-0000-0000-000024000000}"/>
    <cellStyle name="60 % - Akzent1 2" xfId="41" xr:uid="{00000000-0005-0000-0000-000025000000}"/>
    <cellStyle name="60 % - Akzent1 2 2" xfId="138" xr:uid="{00000000-0005-0000-0000-000026000000}"/>
    <cellStyle name="60 % - Akzent2 2" xfId="42" xr:uid="{00000000-0005-0000-0000-000027000000}"/>
    <cellStyle name="60 % - Akzent2 2 2" xfId="140" xr:uid="{00000000-0005-0000-0000-000028000000}"/>
    <cellStyle name="60 % - Akzent3 2" xfId="43" xr:uid="{00000000-0005-0000-0000-000029000000}"/>
    <cellStyle name="60 % - Akzent3 2 2" xfId="142" xr:uid="{00000000-0005-0000-0000-00002A000000}"/>
    <cellStyle name="60 % - Akzent4 2" xfId="44" xr:uid="{00000000-0005-0000-0000-00002B000000}"/>
    <cellStyle name="60 % - Akzent4 2 2" xfId="144" xr:uid="{00000000-0005-0000-0000-00002C000000}"/>
    <cellStyle name="60 % - Akzent5 2" xfId="45" xr:uid="{00000000-0005-0000-0000-00002D000000}"/>
    <cellStyle name="60 % - Akzent5 2 2" xfId="146" xr:uid="{00000000-0005-0000-0000-00002E000000}"/>
    <cellStyle name="60 % - Akzent6 2" xfId="46" xr:uid="{00000000-0005-0000-0000-00002F000000}"/>
    <cellStyle name="60 % - Akzent6 2 2" xfId="148" xr:uid="{00000000-0005-0000-0000-000030000000}"/>
    <cellStyle name="Akzent1 2" xfId="47" xr:uid="{00000000-0005-0000-0000-000031000000}"/>
    <cellStyle name="Akzent1 2 2" xfId="137" xr:uid="{00000000-0005-0000-0000-000032000000}"/>
    <cellStyle name="Akzent2 2" xfId="48" xr:uid="{00000000-0005-0000-0000-000033000000}"/>
    <cellStyle name="Akzent2 2 2" xfId="139" xr:uid="{00000000-0005-0000-0000-000034000000}"/>
    <cellStyle name="Akzent3 2" xfId="49" xr:uid="{00000000-0005-0000-0000-000035000000}"/>
    <cellStyle name="Akzent3 2 2" xfId="141" xr:uid="{00000000-0005-0000-0000-000036000000}"/>
    <cellStyle name="Akzent4 2" xfId="50" xr:uid="{00000000-0005-0000-0000-000037000000}"/>
    <cellStyle name="Akzent4 2 2" xfId="143" xr:uid="{00000000-0005-0000-0000-000038000000}"/>
    <cellStyle name="Akzent5 2" xfId="51" xr:uid="{00000000-0005-0000-0000-000039000000}"/>
    <cellStyle name="Akzent5 2 2" xfId="145" xr:uid="{00000000-0005-0000-0000-00003A000000}"/>
    <cellStyle name="Akzent6 2" xfId="52" xr:uid="{00000000-0005-0000-0000-00003B000000}"/>
    <cellStyle name="Akzent6 2 2" xfId="147" xr:uid="{00000000-0005-0000-0000-00003C000000}"/>
    <cellStyle name="Ausgabe 2" xfId="53" xr:uid="{00000000-0005-0000-0000-00003D000000}"/>
    <cellStyle name="Ausgabe 2 2" xfId="130" xr:uid="{00000000-0005-0000-0000-00003E000000}"/>
    <cellStyle name="Berechnung 2" xfId="54" xr:uid="{00000000-0005-0000-0000-00003F000000}"/>
    <cellStyle name="Berechnung 2 2" xfId="131" xr:uid="{00000000-0005-0000-0000-000040000000}"/>
    <cellStyle name="Comma [0]" xfId="55" xr:uid="{00000000-0005-0000-0000-000041000000}"/>
    <cellStyle name="Currency [0]" xfId="56" xr:uid="{00000000-0005-0000-0000-000042000000}"/>
    <cellStyle name="Datum" xfId="57" xr:uid="{00000000-0005-0000-0000-000043000000}"/>
    <cellStyle name="Datum [0]" xfId="58" xr:uid="{00000000-0005-0000-0000-000044000000}"/>
    <cellStyle name="Eingabe 2" xfId="59" xr:uid="{00000000-0005-0000-0000-000045000000}"/>
    <cellStyle name="Eingabe 2 2" xfId="129" xr:uid="{00000000-0005-0000-0000-000046000000}"/>
    <cellStyle name="Ergebnis 2" xfId="60" xr:uid="{00000000-0005-0000-0000-000047000000}"/>
    <cellStyle name="Ergebnis 2 2" xfId="136" xr:uid="{00000000-0005-0000-0000-000048000000}"/>
    <cellStyle name="Erklärender Text 2" xfId="61" xr:uid="{00000000-0005-0000-0000-000049000000}"/>
    <cellStyle name="Erklärender Text 2 2" xfId="135" xr:uid="{00000000-0005-0000-0000-00004A000000}"/>
    <cellStyle name="Euro" xfId="62" xr:uid="{00000000-0005-0000-0000-00004B000000}"/>
    <cellStyle name="Euro 2" xfId="111" xr:uid="{00000000-0005-0000-0000-00004C000000}"/>
    <cellStyle name="Fest" xfId="63" xr:uid="{00000000-0005-0000-0000-00004D000000}"/>
    <cellStyle name="Gut 2" xfId="64" xr:uid="{00000000-0005-0000-0000-00004E000000}"/>
    <cellStyle name="Gut 2 2" xfId="126" xr:uid="{00000000-0005-0000-0000-00004F000000}"/>
    <cellStyle name="Helv 08" xfId="65" xr:uid="{00000000-0005-0000-0000-000050000000}"/>
    <cellStyle name="Helv 12 fett" xfId="66" xr:uid="{00000000-0005-0000-0000-000051000000}"/>
    <cellStyle name="Helv 14 fett" xfId="67" xr:uid="{00000000-0005-0000-0000-000052000000}"/>
    <cellStyle name="Helv 18 fett" xfId="68" xr:uid="{00000000-0005-0000-0000-000053000000}"/>
    <cellStyle name="Komma" xfId="1" builtinId="3"/>
    <cellStyle name="Komma 2" xfId="69" xr:uid="{00000000-0005-0000-0000-000055000000}"/>
    <cellStyle name="Komma 2 2" xfId="151" xr:uid="{00000000-0005-0000-0000-000056000000}"/>
    <cellStyle name="Komma 3" xfId="70" xr:uid="{00000000-0005-0000-0000-000057000000}"/>
    <cellStyle name="Kopfzeile1" xfId="71" xr:uid="{00000000-0005-0000-0000-000058000000}"/>
    <cellStyle name="Kopfzeile2" xfId="72" xr:uid="{00000000-0005-0000-0000-000059000000}"/>
    <cellStyle name="Link" xfId="152" builtinId="8"/>
    <cellStyle name="Neutral 2" xfId="73" xr:uid="{00000000-0005-0000-0000-00005B000000}"/>
    <cellStyle name="Neutral 2 2" xfId="128" xr:uid="{00000000-0005-0000-0000-00005C000000}"/>
    <cellStyle name="Notiz 2" xfId="74" xr:uid="{00000000-0005-0000-0000-00005D000000}"/>
    <cellStyle name="Notiz 2 2" xfId="75" xr:uid="{00000000-0005-0000-0000-00005E000000}"/>
    <cellStyle name="Notiz 2 3" xfId="76" xr:uid="{00000000-0005-0000-0000-00005F000000}"/>
    <cellStyle name="Notiz 3" xfId="77" xr:uid="{00000000-0005-0000-0000-000060000000}"/>
    <cellStyle name="Notiz 4" xfId="78" xr:uid="{00000000-0005-0000-0000-000061000000}"/>
    <cellStyle name="Prozent 2" xfId="79" xr:uid="{00000000-0005-0000-0000-000062000000}"/>
    <cellStyle name="Prozent 2 2" xfId="112" xr:uid="{00000000-0005-0000-0000-000063000000}"/>
    <cellStyle name="Prozent 3" xfId="80" xr:uid="{00000000-0005-0000-0000-000064000000}"/>
    <cellStyle name="Prozent[1]" xfId="81" xr:uid="{00000000-0005-0000-0000-000065000000}"/>
    <cellStyle name="Prozent[2]" xfId="82" xr:uid="{00000000-0005-0000-0000-000066000000}"/>
    <cellStyle name="Schattiert" xfId="83" xr:uid="{00000000-0005-0000-0000-000067000000}"/>
    <cellStyle name="Schlecht 2" xfId="84" xr:uid="{00000000-0005-0000-0000-000068000000}"/>
    <cellStyle name="Schlecht 2 2" xfId="127" xr:uid="{00000000-0005-0000-0000-000069000000}"/>
    <cellStyle name="Standard" xfId="0" builtinId="0"/>
    <cellStyle name="Standard 2" xfId="85" xr:uid="{00000000-0005-0000-0000-00006B000000}"/>
    <cellStyle name="Standard 2 2" xfId="3" xr:uid="{00000000-0005-0000-0000-00006C000000}"/>
    <cellStyle name="Standard 2 2 2" xfId="119" xr:uid="{00000000-0005-0000-0000-00006D000000}"/>
    <cellStyle name="Standard 2 2 3" xfId="114" xr:uid="{00000000-0005-0000-0000-00006E000000}"/>
    <cellStyle name="Standard 2 3" xfId="86" xr:uid="{00000000-0005-0000-0000-00006F000000}"/>
    <cellStyle name="Standard 2 4" xfId="118" xr:uid="{00000000-0005-0000-0000-000070000000}"/>
    <cellStyle name="Standard 2 5" xfId="113" xr:uid="{00000000-0005-0000-0000-000071000000}"/>
    <cellStyle name="Standard 3" xfId="87" xr:uid="{00000000-0005-0000-0000-000072000000}"/>
    <cellStyle name="Standard 3 2" xfId="88" xr:uid="{00000000-0005-0000-0000-000073000000}"/>
    <cellStyle name="Standard 3 2 2" xfId="89" xr:uid="{00000000-0005-0000-0000-000074000000}"/>
    <cellStyle name="Standard 3 2 2 2" xfId="121" xr:uid="{00000000-0005-0000-0000-000075000000}"/>
    <cellStyle name="Standard 3 3" xfId="90" xr:uid="{00000000-0005-0000-0000-000076000000}"/>
    <cellStyle name="Standard 3 3 2" xfId="120" xr:uid="{00000000-0005-0000-0000-000077000000}"/>
    <cellStyle name="Standard 3 4" xfId="115" xr:uid="{00000000-0005-0000-0000-000078000000}"/>
    <cellStyle name="Standard 4" xfId="91" xr:uid="{00000000-0005-0000-0000-000079000000}"/>
    <cellStyle name="Standard 4 2" xfId="92" xr:uid="{00000000-0005-0000-0000-00007A000000}"/>
    <cellStyle name="Standard 4 2 2" xfId="149" xr:uid="{00000000-0005-0000-0000-00007B000000}"/>
    <cellStyle name="Standard 5" xfId="93" xr:uid="{00000000-0005-0000-0000-00007C000000}"/>
    <cellStyle name="Standard 5 2" xfId="150" xr:uid="{00000000-0005-0000-0000-00007D000000}"/>
    <cellStyle name="Standard 5 3" xfId="110" xr:uid="{00000000-0005-0000-0000-00007E000000}"/>
    <cellStyle name="Standard 6" xfId="117" xr:uid="{00000000-0005-0000-0000-00007F000000}"/>
    <cellStyle name="Summe" xfId="94" xr:uid="{00000000-0005-0000-0000-000080000000}"/>
    <cellStyle name="test1" xfId="95" xr:uid="{00000000-0005-0000-0000-000081000000}"/>
    <cellStyle name="Überschrift" xfId="2" builtinId="15" customBuiltin="1"/>
    <cellStyle name="Überschrift 1 2" xfId="96" xr:uid="{00000000-0005-0000-0000-000083000000}"/>
    <cellStyle name="Überschrift 1 3" xfId="97" xr:uid="{00000000-0005-0000-0000-000084000000}"/>
    <cellStyle name="Überschrift 1 3 2" xfId="123" xr:uid="{00000000-0005-0000-0000-000085000000}"/>
    <cellStyle name="Überschrift 2 2" xfId="98" xr:uid="{00000000-0005-0000-0000-000086000000}"/>
    <cellStyle name="Überschrift 2 2 2" xfId="122" xr:uid="{00000000-0005-0000-0000-000087000000}"/>
    <cellStyle name="Überschrift 2 2 3" xfId="116" xr:uid="{00000000-0005-0000-0000-000088000000}"/>
    <cellStyle name="Überschrift 2 3" xfId="99" xr:uid="{00000000-0005-0000-0000-000089000000}"/>
    <cellStyle name="Überschrift 3 2" xfId="100" xr:uid="{00000000-0005-0000-0000-00008A000000}"/>
    <cellStyle name="Überschrift 3 2 2" xfId="124" xr:uid="{00000000-0005-0000-0000-00008B000000}"/>
    <cellStyle name="Überschrift 4 2" xfId="101" xr:uid="{00000000-0005-0000-0000-00008C000000}"/>
    <cellStyle name="Überschrift 4 3" xfId="102" xr:uid="{00000000-0005-0000-0000-00008D000000}"/>
    <cellStyle name="Überschrift 4 3 2" xfId="125" xr:uid="{00000000-0005-0000-0000-00008E000000}"/>
    <cellStyle name="Überschrift 5" xfId="103" xr:uid="{00000000-0005-0000-0000-00008F000000}"/>
    <cellStyle name="Undefiniert" xfId="104" xr:uid="{00000000-0005-0000-0000-000090000000}"/>
    <cellStyle name="verborgen" xfId="105" xr:uid="{00000000-0005-0000-0000-000091000000}"/>
    <cellStyle name="Verknüpfte Zelle 2" xfId="106" xr:uid="{00000000-0005-0000-0000-000092000000}"/>
    <cellStyle name="Verknüpfte Zelle 2 2" xfId="132" xr:uid="{00000000-0005-0000-0000-000093000000}"/>
    <cellStyle name="Whrung" xfId="107" xr:uid="{00000000-0005-0000-0000-000094000000}"/>
    <cellStyle name="Warnender Text 2" xfId="108" xr:uid="{00000000-0005-0000-0000-000095000000}"/>
    <cellStyle name="Warnender Text 2 2" xfId="134" xr:uid="{00000000-0005-0000-0000-000096000000}"/>
    <cellStyle name="Zelle überprüfen 2" xfId="109" xr:uid="{00000000-0005-0000-0000-000097000000}"/>
    <cellStyle name="Zelle überprüfen 2 2" xfId="133" xr:uid="{00000000-0005-0000-0000-000098000000}"/>
  </cellStyles>
  <dxfs count="69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numFmt numFmtId="0" formatCode="General"/>
      <fill>
        <patternFill>
          <bgColor theme="6" tint="0.39994506668294322"/>
        </patternFill>
      </fill>
    </dxf>
    <dxf>
      <fill>
        <patternFill>
          <bgColor rgb="FFFFFF66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00FF00"/>
      <color rgb="FFFFFF99"/>
      <color rgb="FFFFFFCC"/>
      <color rgb="FFC0C0C0"/>
      <color rgb="FFFFFF66"/>
      <color rgb="FF66FF33"/>
      <color rgb="FF33CC33"/>
      <color rgb="FFFF6600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0</xdr:row>
      <xdr:rowOff>172721</xdr:rowOff>
    </xdr:from>
    <xdr:to>
      <xdr:col>6</xdr:col>
      <xdr:colOff>613410</xdr:colOff>
      <xdr:row>0</xdr:row>
      <xdr:rowOff>803911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2721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206375</xdr:colOff>
      <xdr:row>0</xdr:row>
      <xdr:rowOff>9526</xdr:rowOff>
    </xdr:from>
    <xdr:to>
      <xdr:col>4</xdr:col>
      <xdr:colOff>130810</xdr:colOff>
      <xdr:row>0</xdr:row>
      <xdr:rowOff>817246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9526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0</xdr:row>
      <xdr:rowOff>250032</xdr:rowOff>
    </xdr:from>
    <xdr:to>
      <xdr:col>2</xdr:col>
      <xdr:colOff>454818</xdr:colOff>
      <xdr:row>0</xdr:row>
      <xdr:rowOff>785706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5003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2</xdr:col>
      <xdr:colOff>4022884</xdr:colOff>
      <xdr:row>0</xdr:row>
      <xdr:rowOff>782955</xdr:rowOff>
    </xdr:to>
    <xdr:pic>
      <xdr:nvPicPr>
        <xdr:cNvPr id="20" name="BDEW-Logo" descr="BDEW-Logo-Text-RGB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2035334</xdr:colOff>
      <xdr:row>0</xdr:row>
      <xdr:rowOff>815340</xdr:rowOff>
    </xdr:to>
    <xdr:pic>
      <xdr:nvPicPr>
        <xdr:cNvPr id="22" name="BDEW-GEODE-Logo-Links" descr="geode_log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16384</xdr:col>
      <xdr:colOff>1276350</xdr:colOff>
      <xdr:row>8</xdr:row>
      <xdr:rowOff>38100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438" y="1833563"/>
          <a:ext cx="12763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202406</xdr:colOff>
      <xdr:row>0</xdr:row>
      <xdr:rowOff>181082</xdr:rowOff>
    </xdr:from>
    <xdr:to>
      <xdr:col>2</xdr:col>
      <xdr:colOff>931068</xdr:colOff>
      <xdr:row>0</xdr:row>
      <xdr:rowOff>716756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" y="18108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3</xdr:col>
      <xdr:colOff>593884</xdr:colOff>
      <xdr:row>0</xdr:row>
      <xdr:rowOff>782955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2035334</xdr:colOff>
      <xdr:row>0</xdr:row>
      <xdr:rowOff>815340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130969</xdr:colOff>
      <xdr:row>0</xdr:row>
      <xdr:rowOff>273844</xdr:rowOff>
    </xdr:from>
    <xdr:to>
      <xdr:col>2</xdr:col>
      <xdr:colOff>859631</xdr:colOff>
      <xdr:row>0</xdr:row>
      <xdr:rowOff>809518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27384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41</xdr:row>
      <xdr:rowOff>184755</xdr:rowOff>
    </xdr:from>
    <xdr:to>
      <xdr:col>14</xdr:col>
      <xdr:colOff>1580153</xdr:colOff>
      <xdr:row>48</xdr:row>
      <xdr:rowOff>131826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36036" y="9233505"/>
          <a:ext cx="3199131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4</xdr:col>
      <xdr:colOff>1046162</xdr:colOff>
      <xdr:row>0</xdr:row>
      <xdr:rowOff>782955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815340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0</xdr:row>
      <xdr:rowOff>258535</xdr:rowOff>
    </xdr:from>
    <xdr:to>
      <xdr:col>2</xdr:col>
      <xdr:colOff>822211</xdr:colOff>
      <xdr:row>0</xdr:row>
      <xdr:rowOff>794209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258535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40</xdr:row>
      <xdr:rowOff>184755</xdr:rowOff>
    </xdr:from>
    <xdr:to>
      <xdr:col>14</xdr:col>
      <xdr:colOff>1593488</xdr:colOff>
      <xdr:row>47</xdr:row>
      <xdr:rowOff>128016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59168" y="9223980"/>
          <a:ext cx="3207295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5</xdr:col>
      <xdr:colOff>160972</xdr:colOff>
      <xdr:row>0</xdr:row>
      <xdr:rowOff>794385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3319" y="163195"/>
          <a:ext cx="1211103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807720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5637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136071</xdr:colOff>
      <xdr:row>0</xdr:row>
      <xdr:rowOff>244928</xdr:rowOff>
    </xdr:from>
    <xdr:to>
      <xdr:col>2</xdr:col>
      <xdr:colOff>890246</xdr:colOff>
      <xdr:row>0</xdr:row>
      <xdr:rowOff>780602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244928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183356</xdr:colOff>
      <xdr:row>0</xdr:row>
      <xdr:rowOff>163195</xdr:rowOff>
    </xdr:from>
    <xdr:to>
      <xdr:col>4</xdr:col>
      <xdr:colOff>669131</xdr:colOff>
      <xdr:row>0</xdr:row>
      <xdr:rowOff>782955</xdr:rowOff>
    </xdr:to>
    <xdr:pic>
      <xdr:nvPicPr>
        <xdr:cNvPr id="6" name="BDEW-Logo" descr="BDEW-Logo-Text-RGB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1194594</xdr:colOff>
      <xdr:row>0</xdr:row>
      <xdr:rowOff>0</xdr:rowOff>
    </xdr:from>
    <xdr:to>
      <xdr:col>2</xdr:col>
      <xdr:colOff>1884839</xdr:colOff>
      <xdr:row>0</xdr:row>
      <xdr:rowOff>815340</xdr:rowOff>
    </xdr:to>
    <xdr:pic>
      <xdr:nvPicPr>
        <xdr:cNvPr id="11" name="BDEW-GEODE-Logo-Links" descr="geode_logo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83344</xdr:colOff>
      <xdr:row>0</xdr:row>
      <xdr:rowOff>238125</xdr:rowOff>
    </xdr:from>
    <xdr:to>
      <xdr:col>2</xdr:col>
      <xdr:colOff>665514</xdr:colOff>
      <xdr:row>0</xdr:row>
      <xdr:rowOff>778429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844" y="238125"/>
          <a:ext cx="1121761" cy="5364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163195</xdr:rowOff>
    </xdr:from>
    <xdr:to>
      <xdr:col>7</xdr:col>
      <xdr:colOff>113347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718344</xdr:colOff>
      <xdr:row>0</xdr:row>
      <xdr:rowOff>0</xdr:rowOff>
    </xdr:from>
    <xdr:to>
      <xdr:col>5</xdr:col>
      <xdr:colOff>83185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59531</xdr:colOff>
      <xdr:row>0</xdr:row>
      <xdr:rowOff>238124</xdr:rowOff>
    </xdr:from>
    <xdr:to>
      <xdr:col>2</xdr:col>
      <xdr:colOff>169068</xdr:colOff>
      <xdr:row>0</xdr:row>
      <xdr:rowOff>773798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812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5" tint="-0.249977111117893"/>
    <pageSetUpPr fitToPage="1"/>
  </sheetPr>
  <dimension ref="A1:O37"/>
  <sheetViews>
    <sheetView showGridLines="0" topLeftCell="A16" zoomScale="95" zoomScaleNormal="95" workbookViewId="0">
      <selection activeCell="G31" sqref="G31"/>
    </sheetView>
  </sheetViews>
  <sheetFormatPr baseColWidth="10" defaultColWidth="0" defaultRowHeight="15" zeroHeight="1"/>
  <cols>
    <col min="1" max="1" width="2.7109375" customWidth="1"/>
    <col min="2" max="15" width="11.42578125" customWidth="1"/>
    <col min="16" max="16384" width="11.42578125" hidden="1"/>
  </cols>
  <sheetData>
    <row r="1" spans="2:7" ht="75.75" customHeight="1"/>
    <row r="2" spans="2:7" ht="23.25">
      <c r="B2" s="9" t="s">
        <v>461</v>
      </c>
    </row>
    <row r="3" spans="2:7"/>
    <row r="4" spans="2:7">
      <c r="B4" s="8" t="s">
        <v>456</v>
      </c>
    </row>
    <row r="5" spans="2:7">
      <c r="B5" s="8" t="s">
        <v>457</v>
      </c>
    </row>
    <row r="6" spans="2:7"/>
    <row r="7" spans="2:7">
      <c r="B7" t="s">
        <v>334</v>
      </c>
    </row>
    <row r="8" spans="2:7" s="8" customFormat="1">
      <c r="B8" s="8" t="s">
        <v>458</v>
      </c>
    </row>
    <row r="9" spans="2:7" s="8" customFormat="1"/>
    <row r="10" spans="2:7" s="8" customFormat="1">
      <c r="B10" s="14" t="s">
        <v>443</v>
      </c>
    </row>
    <row r="11" spans="2:7" s="8" customFormat="1">
      <c r="B11" s="8" t="s">
        <v>495</v>
      </c>
    </row>
    <row r="12" spans="2:7" s="8" customFormat="1">
      <c r="B12" s="8" t="s">
        <v>496</v>
      </c>
    </row>
    <row r="13" spans="2:7" s="8" customFormat="1">
      <c r="B13" s="8" t="s">
        <v>504</v>
      </c>
    </row>
    <row r="14" spans="2:7" s="8" customFormat="1"/>
    <row r="15" spans="2:7">
      <c r="B15" s="20" t="s">
        <v>460</v>
      </c>
      <c r="C15" s="15"/>
    </row>
    <row r="16" spans="2:7">
      <c r="B16" s="15"/>
      <c r="C16" s="15"/>
      <c r="G16" s="10"/>
    </row>
    <row r="17" spans="2:12">
      <c r="B17" s="17" t="s">
        <v>341</v>
      </c>
      <c r="C17" s="15"/>
    </row>
    <row r="18" spans="2:12" s="8" customFormat="1">
      <c r="B18" s="18" t="s">
        <v>335</v>
      </c>
      <c r="C18" s="15"/>
    </row>
    <row r="19" spans="2:12" s="8" customFormat="1">
      <c r="B19" s="18" t="s">
        <v>336</v>
      </c>
      <c r="C19" s="15"/>
    </row>
    <row r="20" spans="2:12">
      <c r="B20" s="17"/>
      <c r="C20" s="15"/>
    </row>
    <row r="21" spans="2:12">
      <c r="B21" s="3" t="s">
        <v>459</v>
      </c>
      <c r="C21" s="15"/>
    </row>
    <row r="22" spans="2:12" s="8" customFormat="1">
      <c r="B22" s="18" t="s">
        <v>337</v>
      </c>
      <c r="C22" s="15"/>
    </row>
    <row r="23" spans="2:12" s="8" customFormat="1">
      <c r="B23" s="18" t="s">
        <v>338</v>
      </c>
      <c r="C23" s="15"/>
    </row>
    <row r="24" spans="2:12">
      <c r="B24" s="17"/>
      <c r="C24" s="15"/>
    </row>
    <row r="25" spans="2:12">
      <c r="B25" s="17" t="s">
        <v>342</v>
      </c>
      <c r="C25" s="15"/>
    </row>
    <row r="26" spans="2:12">
      <c r="B26" s="18" t="s">
        <v>339</v>
      </c>
      <c r="C26" s="15"/>
      <c r="F26" s="8"/>
      <c r="G26" s="8"/>
      <c r="H26" s="8"/>
    </row>
    <row r="27" spans="2:12">
      <c r="B27" s="18" t="s">
        <v>340</v>
      </c>
      <c r="C27" s="15"/>
      <c r="E27" s="8"/>
      <c r="F27" s="8"/>
      <c r="G27" s="8"/>
      <c r="H27" s="8"/>
    </row>
    <row r="28" spans="2:12">
      <c r="B28" s="15"/>
      <c r="C28" s="15"/>
      <c r="E28" s="8"/>
      <c r="F28" s="8"/>
      <c r="G28" s="8"/>
      <c r="H28" s="8"/>
      <c r="L28" s="8"/>
    </row>
    <row r="29" spans="2:12">
      <c r="B29" s="21" t="s">
        <v>343</v>
      </c>
      <c r="C29" s="19">
        <v>43663</v>
      </c>
      <c r="E29" s="8"/>
      <c r="F29" s="8"/>
      <c r="G29" s="8"/>
      <c r="H29" s="8"/>
    </row>
    <row r="30" spans="2:12">
      <c r="B30" s="21" t="s">
        <v>344</v>
      </c>
      <c r="C30" s="338" t="s">
        <v>651</v>
      </c>
      <c r="E30" s="8"/>
      <c r="F30" s="8"/>
      <c r="G30" s="8"/>
      <c r="H30" s="8"/>
    </row>
    <row r="31" spans="2:12">
      <c r="E31" s="8"/>
      <c r="F31" s="8"/>
      <c r="G31" s="8"/>
      <c r="H31" s="8"/>
    </row>
    <row r="32" spans="2:12">
      <c r="E32" s="8"/>
      <c r="F32" s="8"/>
      <c r="G32" s="8"/>
      <c r="H32" s="8"/>
    </row>
    <row r="35" spans="6:6" hidden="1">
      <c r="F35" s="8"/>
    </row>
    <row r="36" spans="6:6" hidden="1">
      <c r="F36" s="8"/>
    </row>
    <row r="37" spans="6:6" hidden="1">
      <c r="F37" s="8"/>
    </row>
  </sheetData>
  <pageMargins left="0.7" right="0.7" top="0.78740157499999996" bottom="0.78740157499999996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/>
    <pageSetUpPr fitToPage="1"/>
  </sheetPr>
  <dimension ref="A1:O50"/>
  <sheetViews>
    <sheetView showGridLines="0" zoomScale="80" zoomScaleNormal="80" workbookViewId="0">
      <selection activeCell="D27" sqref="D27"/>
    </sheetView>
  </sheetViews>
  <sheetFormatPr baseColWidth="10" defaultColWidth="0" defaultRowHeight="15" zeroHeight="1"/>
  <cols>
    <col min="1" max="1" width="2.7109375" style="8" customWidth="1"/>
    <col min="2" max="2" width="5.7109375" style="2" customWidth="1"/>
    <col min="3" max="3" width="65" customWidth="1"/>
    <col min="4" max="4" width="35.7109375" customWidth="1"/>
    <col min="5" max="5" width="11.42578125" customWidth="1"/>
    <col min="6" max="6" width="75.7109375" hidden="1" customWidth="1"/>
    <col min="7" max="16384" width="11.42578125" hidden="1"/>
  </cols>
  <sheetData>
    <row r="1" spans="1:8" s="8" customFormat="1" ht="75.75" customHeight="1"/>
    <row r="2" spans="1:8" s="8" customFormat="1" ht="23.25">
      <c r="B2" s="9" t="s">
        <v>257</v>
      </c>
    </row>
    <row r="3" spans="1:8" ht="15" customHeight="1">
      <c r="B3" s="22"/>
      <c r="C3" s="15"/>
      <c r="D3" s="15"/>
      <c r="E3" s="15"/>
      <c r="F3" s="15"/>
    </row>
    <row r="4" spans="1:8" ht="15" customHeight="1">
      <c r="B4" s="22"/>
      <c r="C4" s="66" t="s">
        <v>499</v>
      </c>
      <c r="D4" s="27">
        <v>45078</v>
      </c>
      <c r="E4" s="15"/>
      <c r="F4" s="12"/>
      <c r="G4" s="2"/>
    </row>
    <row r="5" spans="1:8" ht="15" customHeight="1">
      <c r="B5" s="22"/>
      <c r="C5" s="15"/>
      <c r="D5" s="15"/>
      <c r="E5" s="15"/>
      <c r="F5" s="46"/>
      <c r="G5" s="2"/>
    </row>
    <row r="6" spans="1:8" ht="15" customHeight="1">
      <c r="B6" s="22"/>
      <c r="C6" s="66" t="s">
        <v>500</v>
      </c>
      <c r="D6" s="27">
        <v>45078</v>
      </c>
      <c r="E6" s="15"/>
      <c r="F6" s="46"/>
      <c r="G6" s="2"/>
      <c r="H6" s="2"/>
    </row>
    <row r="7" spans="1:8" ht="15" customHeight="1">
      <c r="B7" s="22"/>
      <c r="C7" s="15"/>
      <c r="D7" s="15"/>
      <c r="E7" s="15"/>
      <c r="F7" s="12"/>
      <c r="G7" s="2"/>
      <c r="H7" s="2"/>
    </row>
    <row r="8" spans="1:8" ht="15" customHeight="1">
      <c r="B8" s="22"/>
      <c r="C8" s="24"/>
      <c r="D8" s="15"/>
      <c r="E8" s="15"/>
      <c r="F8" s="46"/>
      <c r="G8" s="2"/>
    </row>
    <row r="9" spans="1:8" ht="15" customHeight="1">
      <c r="B9" s="23" t="s">
        <v>70</v>
      </c>
      <c r="C9" s="5" t="s">
        <v>258</v>
      </c>
      <c r="D9" s="41" t="s">
        <v>656</v>
      </c>
      <c r="E9" s="15"/>
      <c r="F9" s="46"/>
      <c r="G9" s="2"/>
    </row>
    <row r="10" spans="1:8" ht="15" customHeight="1">
      <c r="B10" s="22"/>
      <c r="C10" s="5"/>
      <c r="D10" s="28"/>
      <c r="E10" s="15"/>
      <c r="F10" s="46"/>
      <c r="G10" s="2"/>
    </row>
    <row r="11" spans="1:8" s="2" customFormat="1" ht="15" customHeight="1">
      <c r="A11" s="8"/>
      <c r="B11" s="23" t="s">
        <v>71</v>
      </c>
      <c r="C11" s="4" t="s">
        <v>481</v>
      </c>
      <c r="D11" s="42" t="s">
        <v>657</v>
      </c>
      <c r="E11" s="15"/>
      <c r="F11" s="46"/>
    </row>
    <row r="12" spans="1:8" s="2" customFormat="1" ht="15" customHeight="1">
      <c r="A12" s="8"/>
      <c r="B12" s="22"/>
      <c r="C12" s="5"/>
      <c r="D12" s="28"/>
      <c r="E12" s="15"/>
      <c r="F12" s="46"/>
    </row>
    <row r="13" spans="1:8" ht="15" customHeight="1">
      <c r="B13" s="23" t="s">
        <v>72</v>
      </c>
      <c r="C13" s="5" t="s">
        <v>259</v>
      </c>
      <c r="D13" s="41" t="s">
        <v>658</v>
      </c>
      <c r="E13" s="15"/>
      <c r="F13" s="46"/>
      <c r="G13" s="2"/>
    </row>
    <row r="14" spans="1:8" ht="15" customHeight="1">
      <c r="B14" s="22"/>
      <c r="C14" s="5"/>
      <c r="D14" s="29"/>
      <c r="E14" s="15"/>
      <c r="F14" s="46"/>
      <c r="G14" s="2"/>
    </row>
    <row r="15" spans="1:8" ht="15" customHeight="1">
      <c r="B15" s="23" t="s">
        <v>73</v>
      </c>
      <c r="C15" s="5" t="s">
        <v>260</v>
      </c>
      <c r="D15" s="351">
        <v>50823</v>
      </c>
      <c r="E15" s="15"/>
      <c r="F15" s="46"/>
      <c r="G15" s="2"/>
    </row>
    <row r="16" spans="1:8" ht="15" customHeight="1">
      <c r="B16" s="22"/>
      <c r="C16" s="5"/>
      <c r="D16" s="29"/>
      <c r="E16" s="15"/>
      <c r="F16" s="46"/>
      <c r="G16" s="2"/>
    </row>
    <row r="17" spans="1:15" ht="15" customHeight="1">
      <c r="B17" s="23" t="s">
        <v>74</v>
      </c>
      <c r="C17" s="5" t="s">
        <v>261</v>
      </c>
      <c r="D17" s="41" t="s">
        <v>659</v>
      </c>
      <c r="E17" s="15"/>
      <c r="F17" s="46"/>
      <c r="G17" s="2"/>
    </row>
    <row r="18" spans="1:15" ht="15" customHeight="1">
      <c r="B18" s="22"/>
      <c r="C18" s="5"/>
      <c r="D18" s="29"/>
      <c r="E18" s="15"/>
      <c r="F18" s="46"/>
      <c r="G18" s="2"/>
    </row>
    <row r="19" spans="1:15" ht="15" customHeight="1">
      <c r="B19" s="23" t="s">
        <v>75</v>
      </c>
      <c r="C19" s="5" t="s">
        <v>262</v>
      </c>
      <c r="D19" s="41" t="s">
        <v>660</v>
      </c>
      <c r="E19" s="15"/>
      <c r="F19" s="46"/>
      <c r="G19" s="2"/>
    </row>
    <row r="20" spans="1:15" ht="15" customHeight="1">
      <c r="B20" s="22"/>
      <c r="C20" s="5"/>
      <c r="D20" s="29"/>
      <c r="E20" s="15"/>
      <c r="F20" s="46"/>
      <c r="G20" s="2"/>
    </row>
    <row r="21" spans="1:15" ht="15" customHeight="1">
      <c r="B21" s="23" t="s">
        <v>76</v>
      </c>
      <c r="C21" s="5" t="s">
        <v>263</v>
      </c>
      <c r="D21" s="43" t="s">
        <v>661</v>
      </c>
      <c r="E21" s="15"/>
      <c r="F21" s="46"/>
      <c r="G21" s="2"/>
    </row>
    <row r="22" spans="1:15" ht="15" customHeight="1">
      <c r="B22" s="22"/>
      <c r="C22" s="5"/>
      <c r="D22" s="29"/>
      <c r="E22" s="15"/>
      <c r="F22" s="46"/>
      <c r="G22" s="2"/>
    </row>
    <row r="23" spans="1:15" ht="15" customHeight="1">
      <c r="B23" s="23" t="s">
        <v>77</v>
      </c>
      <c r="C23" s="5" t="s">
        <v>264</v>
      </c>
      <c r="D23" s="41" t="s">
        <v>662</v>
      </c>
      <c r="E23" s="15"/>
      <c r="F23" s="46"/>
      <c r="G23" s="2"/>
    </row>
    <row r="24" spans="1:15" s="2" customFormat="1" ht="15" customHeight="1">
      <c r="A24" s="8"/>
      <c r="B24" s="23"/>
      <c r="C24" s="25"/>
      <c r="D24" s="26"/>
      <c r="E24" s="26"/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1:15" ht="15" customHeight="1">
      <c r="B25" s="23" t="s">
        <v>78</v>
      </c>
      <c r="C25" s="5" t="s">
        <v>482</v>
      </c>
      <c r="D25" s="42">
        <v>16</v>
      </c>
      <c r="E25" s="15"/>
      <c r="F25" s="11"/>
      <c r="G25" s="2"/>
      <c r="H25" s="2"/>
      <c r="I25" s="2"/>
      <c r="J25" s="2"/>
      <c r="K25" s="2"/>
      <c r="L25" s="2"/>
      <c r="M25" s="2"/>
      <c r="N25" s="2"/>
      <c r="O25" s="2"/>
    </row>
    <row r="26" spans="1:15" s="8" customFormat="1" ht="15" customHeight="1">
      <c r="B26" s="23"/>
      <c r="C26" s="25"/>
      <c r="D26" s="26"/>
      <c r="E26" s="26"/>
      <c r="F26" s="30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B27" s="22" t="s">
        <v>79</v>
      </c>
      <c r="C27" s="15" t="s">
        <v>455</v>
      </c>
      <c r="D27" s="42" t="s">
        <v>418</v>
      </c>
      <c r="E27" s="39"/>
      <c r="F27" s="11"/>
    </row>
    <row r="28" spans="1:15">
      <c r="B28" s="15"/>
      <c r="C28" s="65" t="s">
        <v>498</v>
      </c>
      <c r="D28" s="47" t="str">
        <f>IF(D27&lt;&gt;C28,VLOOKUP(D27,$C$29:$D$48,2,FALSE),C28)</f>
        <v>Netz3</v>
      </c>
      <c r="E28" s="38"/>
      <c r="F28" s="11"/>
      <c r="G28" s="2"/>
    </row>
    <row r="29" spans="1:15">
      <c r="B29" s="15"/>
      <c r="C29" s="22" t="s">
        <v>392</v>
      </c>
      <c r="D29" s="352" t="s">
        <v>663</v>
      </c>
      <c r="E29" s="40"/>
      <c r="F29" s="11"/>
      <c r="G29" s="2"/>
    </row>
    <row r="30" spans="1:15">
      <c r="B30" s="15"/>
      <c r="C30" s="22" t="s">
        <v>393</v>
      </c>
      <c r="D30" s="352" t="s">
        <v>664</v>
      </c>
      <c r="E30" s="40"/>
      <c r="F30" s="46"/>
      <c r="G30" s="2"/>
    </row>
    <row r="31" spans="1:15">
      <c r="B31" s="15"/>
      <c r="C31" s="22" t="s">
        <v>418</v>
      </c>
      <c r="D31" s="352" t="s">
        <v>665</v>
      </c>
      <c r="E31" s="40"/>
      <c r="F31" s="46"/>
      <c r="G31" s="2"/>
    </row>
    <row r="32" spans="1:15">
      <c r="B32" s="15"/>
      <c r="C32" s="22" t="s">
        <v>419</v>
      </c>
      <c r="D32" s="352" t="s">
        <v>666</v>
      </c>
      <c r="E32" s="40"/>
      <c r="F32" s="46"/>
      <c r="G32" s="2"/>
    </row>
    <row r="33" spans="2:7">
      <c r="B33" s="15"/>
      <c r="C33" s="22" t="s">
        <v>420</v>
      </c>
      <c r="D33" s="352" t="s">
        <v>667</v>
      </c>
      <c r="E33" s="40"/>
      <c r="F33" s="46"/>
      <c r="G33" s="2"/>
    </row>
    <row r="34" spans="2:7">
      <c r="B34" s="15"/>
      <c r="C34" s="22" t="s">
        <v>421</v>
      </c>
      <c r="D34" s="352" t="s">
        <v>668</v>
      </c>
      <c r="E34" s="40"/>
      <c r="F34" s="46"/>
      <c r="G34" s="2"/>
    </row>
    <row r="35" spans="2:7">
      <c r="B35" s="15"/>
      <c r="C35" s="22" t="s">
        <v>422</v>
      </c>
      <c r="D35" s="352" t="s">
        <v>669</v>
      </c>
      <c r="E35" s="40"/>
      <c r="F35" s="46"/>
      <c r="G35" s="2"/>
    </row>
    <row r="36" spans="2:7">
      <c r="B36" s="15"/>
      <c r="C36" s="22" t="s">
        <v>423</v>
      </c>
      <c r="D36" s="352" t="s">
        <v>670</v>
      </c>
      <c r="E36" s="40"/>
      <c r="F36" s="46"/>
      <c r="G36" s="2"/>
    </row>
    <row r="37" spans="2:7">
      <c r="B37" s="15"/>
      <c r="C37" s="22" t="s">
        <v>424</v>
      </c>
      <c r="D37" s="352" t="s">
        <v>671</v>
      </c>
      <c r="E37" s="40"/>
      <c r="F37" s="46"/>
      <c r="G37" s="2"/>
    </row>
    <row r="38" spans="2:7">
      <c r="B38" s="15"/>
      <c r="C38" s="22" t="s">
        <v>427</v>
      </c>
      <c r="D38" s="352" t="s">
        <v>672</v>
      </c>
      <c r="E38" s="40"/>
      <c r="F38" s="46"/>
      <c r="G38" s="2"/>
    </row>
    <row r="39" spans="2:7">
      <c r="B39" s="15"/>
      <c r="C39" s="22" t="s">
        <v>428</v>
      </c>
      <c r="D39" s="352" t="s">
        <v>673</v>
      </c>
      <c r="E39" s="40"/>
      <c r="F39" s="46"/>
      <c r="G39" s="2"/>
    </row>
    <row r="40" spans="2:7">
      <c r="B40" s="15"/>
      <c r="C40" s="22" t="s">
        <v>429</v>
      </c>
      <c r="D40" s="352" t="s">
        <v>674</v>
      </c>
      <c r="E40" s="40"/>
      <c r="F40" s="46"/>
      <c r="G40" s="2"/>
    </row>
    <row r="41" spans="2:7">
      <c r="B41" s="15"/>
      <c r="C41" s="22" t="s">
        <v>430</v>
      </c>
      <c r="D41" s="352" t="s">
        <v>675</v>
      </c>
      <c r="E41" s="40"/>
      <c r="F41" s="46"/>
      <c r="G41" s="2"/>
    </row>
    <row r="42" spans="2:7">
      <c r="B42" s="15"/>
      <c r="C42" s="22" t="s">
        <v>431</v>
      </c>
      <c r="D42" s="352" t="s">
        <v>676</v>
      </c>
      <c r="E42" s="40"/>
      <c r="F42" s="46"/>
      <c r="G42" s="2"/>
    </row>
    <row r="43" spans="2:7">
      <c r="B43" s="15"/>
      <c r="C43" s="22" t="s">
        <v>432</v>
      </c>
      <c r="D43" s="352" t="s">
        <v>677</v>
      </c>
      <c r="E43" s="40"/>
      <c r="F43" s="46"/>
      <c r="G43" s="2"/>
    </row>
    <row r="44" spans="2:7">
      <c r="B44" s="15"/>
      <c r="C44" s="22" t="s">
        <v>433</v>
      </c>
      <c r="D44" s="352" t="s">
        <v>678</v>
      </c>
      <c r="E44" s="40"/>
      <c r="F44" s="46"/>
      <c r="G44" s="2"/>
    </row>
    <row r="45" spans="2:7">
      <c r="B45" s="15"/>
      <c r="C45" s="22" t="s">
        <v>434</v>
      </c>
      <c r="D45" s="45"/>
      <c r="E45" s="40"/>
      <c r="F45" s="46"/>
      <c r="G45" s="2"/>
    </row>
    <row r="46" spans="2:7">
      <c r="B46" s="15"/>
      <c r="C46" s="22" t="s">
        <v>435</v>
      </c>
      <c r="D46" s="45"/>
      <c r="E46" s="40"/>
      <c r="F46" s="46"/>
    </row>
    <row r="47" spans="2:7">
      <c r="B47" s="15"/>
      <c r="C47" s="22" t="s">
        <v>436</v>
      </c>
      <c r="D47" s="45"/>
      <c r="E47" s="40"/>
      <c r="F47" s="46"/>
    </row>
    <row r="48" spans="2:7">
      <c r="B48" s="15"/>
      <c r="C48" s="22" t="s">
        <v>437</v>
      </c>
      <c r="D48" s="45"/>
      <c r="E48" s="40"/>
      <c r="F48" s="46"/>
    </row>
    <row r="49" spans="2:6">
      <c r="B49" s="15"/>
      <c r="C49" s="15"/>
      <c r="D49" s="15"/>
      <c r="E49" s="15"/>
      <c r="F49" s="15"/>
    </row>
    <row r="50" spans="2:6"/>
  </sheetData>
  <phoneticPr fontId="88" type="noConversion"/>
  <conditionalFormatting sqref="D45:D48">
    <cfRule type="expression" dxfId="68" priority="4">
      <formula>IF(CELL("Zeile",D45)&lt;$D$25+CELL("Zeile",$D$29),1,0)</formula>
    </cfRule>
  </conditionalFormatting>
  <conditionalFormatting sqref="D45:D48">
    <cfRule type="expression" dxfId="67" priority="3">
      <formula>IF(CELL(D45)&lt;$D$27+27,1,0)</formula>
    </cfRule>
  </conditionalFormatting>
  <conditionalFormatting sqref="D29:D44">
    <cfRule type="expression" dxfId="66" priority="2">
      <formula>IF(CELL("Zeile",D29)&lt;$D$25+CELL("Zeile",$D$29),1,0)</formula>
    </cfRule>
  </conditionalFormatting>
  <conditionalFormatting sqref="D36 D44">
    <cfRule type="expression" dxfId="65" priority="1">
      <formula>IF(CELL(D36)&lt;$D$27+27,1,0)</formula>
    </cfRule>
  </conditionalFormatting>
  <dataValidations count="2">
    <dataValidation type="whole" allowBlank="1" showInputMessage="1" showErrorMessage="1" sqref="D25" xr:uid="{00000000-0002-0000-0100-000000000000}">
      <formula1>1</formula1>
      <formula2>20</formula2>
    </dataValidation>
    <dataValidation type="list" allowBlank="1" showInputMessage="1" showErrorMessage="1" sqref="D27" xr:uid="{00000000-0002-0000-0100-000001000000}">
      <formula1>$C$28:$C$48</formula1>
    </dataValidation>
  </dataValidations>
  <pageMargins left="0.7" right="0.7" top="0.78740157499999996" bottom="0.78740157499999996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rgb="FFFFC000"/>
    <pageSetUpPr fitToPage="1"/>
  </sheetPr>
  <dimension ref="A1:AM59"/>
  <sheetViews>
    <sheetView showGridLines="0" zoomScale="80" zoomScaleNormal="80" workbookViewId="0">
      <selection activeCell="E19" sqref="E19"/>
    </sheetView>
  </sheetViews>
  <sheetFormatPr baseColWidth="10" defaultColWidth="0" defaultRowHeight="18" customHeight="1"/>
  <cols>
    <col min="1" max="1" width="2.7109375" style="8" customWidth="1"/>
    <col min="2" max="2" width="5.7109375" style="8" customWidth="1"/>
    <col min="3" max="3" width="51.42578125" style="8" customWidth="1"/>
    <col min="4" max="4" width="33.28515625" style="8" customWidth="1"/>
    <col min="5" max="5" width="26.5703125" style="8" customWidth="1"/>
    <col min="6" max="39" width="8.7109375" style="13" hidden="1" customWidth="1"/>
    <col min="40" max="16384" width="8.7109375" style="8" hidden="1"/>
  </cols>
  <sheetData>
    <row r="1" spans="2:15" ht="75" customHeight="1"/>
    <row r="2" spans="2:15" ht="23.25">
      <c r="B2" s="9" t="s">
        <v>265</v>
      </c>
    </row>
    <row r="3" spans="2:15" ht="15"/>
    <row r="4" spans="2:15" ht="15">
      <c r="B4" s="15"/>
      <c r="C4" s="15"/>
      <c r="D4" s="15"/>
      <c r="E4" s="15"/>
    </row>
    <row r="5" spans="2:15" ht="15" customHeight="1">
      <c r="B5" s="22"/>
      <c r="C5" s="55" t="s">
        <v>441</v>
      </c>
      <c r="D5" s="57" t="str">
        <f>Netzbetreiber!$D$9</f>
        <v>Rheinische NETZGesellschaft mbH</v>
      </c>
      <c r="H5" s="67"/>
      <c r="I5" s="67"/>
      <c r="J5" s="67"/>
      <c r="K5" s="67"/>
    </row>
    <row r="6" spans="2:15" ht="15" customHeight="1">
      <c r="B6" s="22"/>
      <c r="C6" s="61" t="s">
        <v>440</v>
      </c>
      <c r="D6" s="57" t="str">
        <f>Netzbetreiber!D28</f>
        <v>Netz3</v>
      </c>
      <c r="E6" s="15"/>
      <c r="H6" s="67"/>
      <c r="I6" s="67"/>
      <c r="J6" s="67"/>
      <c r="K6" s="67"/>
    </row>
    <row r="7" spans="2:15" ht="15" customHeight="1">
      <c r="B7" s="22"/>
      <c r="C7" s="59" t="s">
        <v>484</v>
      </c>
      <c r="D7" s="60" t="str">
        <f>Netzbetreiber!$D$11</f>
        <v>9870107200006</v>
      </c>
      <c r="E7" s="15"/>
      <c r="H7" s="67"/>
      <c r="I7" s="67"/>
      <c r="J7" s="67"/>
      <c r="K7" s="67"/>
    </row>
    <row r="8" spans="2:15" ht="15" customHeight="1">
      <c r="B8" s="22"/>
      <c r="C8" s="55" t="s">
        <v>132</v>
      </c>
      <c r="D8" s="49">
        <f>Netzbetreiber!$D$6</f>
        <v>45078</v>
      </c>
      <c r="E8" s="15"/>
      <c r="H8" s="67"/>
      <c r="I8" s="67"/>
      <c r="J8" s="67"/>
      <c r="K8" s="67"/>
    </row>
    <row r="9" spans="2:15" ht="15" customHeight="1">
      <c r="B9" s="23"/>
      <c r="C9" s="30"/>
      <c r="D9" s="30"/>
      <c r="E9" s="26"/>
      <c r="F9" s="269"/>
      <c r="G9" s="270"/>
      <c r="H9" s="271"/>
      <c r="I9" s="271"/>
      <c r="J9" s="271"/>
      <c r="K9" s="271"/>
      <c r="L9" s="270"/>
      <c r="M9" s="270"/>
      <c r="N9" s="270"/>
      <c r="O9" s="270"/>
    </row>
    <row r="10" spans="2:15" ht="15" customHeight="1">
      <c r="B10" s="15"/>
      <c r="C10" s="15"/>
      <c r="D10" s="15"/>
      <c r="E10" s="15"/>
    </row>
    <row r="11" spans="2:15" ht="15" customHeight="1">
      <c r="B11" s="7">
        <v>11</v>
      </c>
      <c r="C11" s="5" t="s">
        <v>614</v>
      </c>
      <c r="D11" s="33" t="s">
        <v>616</v>
      </c>
      <c r="E11" s="15"/>
      <c r="H11" s="276" t="s">
        <v>615</v>
      </c>
      <c r="I11" s="276" t="s">
        <v>616</v>
      </c>
      <c r="J11" s="67"/>
      <c r="K11" s="67"/>
    </row>
    <row r="12" spans="2:15" ht="15" customHeight="1">
      <c r="B12" s="22"/>
      <c r="C12" s="5"/>
      <c r="D12" s="29"/>
      <c r="E12" s="15"/>
      <c r="H12" s="67"/>
      <c r="I12" s="67"/>
      <c r="J12" s="67"/>
      <c r="K12" s="67"/>
    </row>
    <row r="13" spans="2:15" ht="15" customHeight="1">
      <c r="B13" s="7" t="s">
        <v>81</v>
      </c>
      <c r="C13" s="5" t="s">
        <v>652</v>
      </c>
      <c r="D13" s="42" t="s">
        <v>686</v>
      </c>
      <c r="E13" s="15"/>
      <c r="H13" s="67"/>
      <c r="I13" s="67"/>
      <c r="J13" s="67"/>
      <c r="K13" s="67"/>
    </row>
    <row r="14" spans="2:15" ht="15" customHeight="1">
      <c r="B14" s="22"/>
      <c r="C14" s="5"/>
      <c r="D14" s="29"/>
      <c r="E14" s="15"/>
      <c r="H14" s="272"/>
      <c r="I14" s="272"/>
      <c r="J14" s="272"/>
      <c r="K14" s="272"/>
      <c r="L14" s="273"/>
    </row>
    <row r="15" spans="2:15" ht="15" customHeight="1">
      <c r="B15" s="7" t="s">
        <v>82</v>
      </c>
      <c r="C15" s="31" t="s">
        <v>365</v>
      </c>
      <c r="D15" s="48" t="s">
        <v>134</v>
      </c>
      <c r="E15" s="15"/>
      <c r="H15" s="274" t="s">
        <v>256</v>
      </c>
      <c r="I15" s="274" t="s">
        <v>134</v>
      </c>
      <c r="J15" s="272"/>
      <c r="K15" s="272"/>
      <c r="L15" s="273"/>
    </row>
    <row r="16" spans="2:15" ht="15" customHeight="1">
      <c r="B16" s="22"/>
      <c r="C16" s="32" t="str">
        <f>HLOOKUP($D$15,$H$15:$I$17,2,0)</f>
        <v>=&gt;  zeitnah ermittelter Netzustand bestimmt Höhe der täglichen Allokation</v>
      </c>
      <c r="D16" s="16"/>
      <c r="E16" s="15"/>
      <c r="H16" s="275" t="s">
        <v>574</v>
      </c>
      <c r="I16" s="275" t="s">
        <v>485</v>
      </c>
      <c r="J16" s="272"/>
      <c r="K16" s="272"/>
      <c r="L16" s="273"/>
    </row>
    <row r="17" spans="2:16" ht="15" customHeight="1">
      <c r="B17" s="22"/>
      <c r="C17" s="32" t="str">
        <f>HLOOKUP($D$15,$H$15:$I$17,3,0)</f>
        <v>=&gt; Zeitreihentyp SLPana</v>
      </c>
      <c r="D17" s="16"/>
      <c r="E17" s="15"/>
      <c r="H17" s="275" t="s">
        <v>486</v>
      </c>
      <c r="I17" s="275" t="s">
        <v>487</v>
      </c>
      <c r="J17" s="272"/>
      <c r="K17" s="272"/>
      <c r="L17" s="273"/>
    </row>
    <row r="18" spans="2:16" ht="15" customHeight="1">
      <c r="B18" s="22"/>
      <c r="C18" s="32"/>
      <c r="D18" s="16"/>
      <c r="E18" s="15"/>
      <c r="H18" s="275"/>
      <c r="I18" s="275"/>
      <c r="J18" s="272"/>
      <c r="K18" s="272"/>
      <c r="L18" s="273"/>
    </row>
    <row r="19" spans="2:16" ht="15" customHeight="1">
      <c r="B19" s="7" t="s">
        <v>83</v>
      </c>
      <c r="C19" s="8" t="s">
        <v>612</v>
      </c>
      <c r="D19" s="48" t="s">
        <v>609</v>
      </c>
      <c r="E19" s="15"/>
      <c r="H19" s="272" t="s">
        <v>608</v>
      </c>
      <c r="I19" s="272" t="s">
        <v>609</v>
      </c>
      <c r="J19" s="272"/>
      <c r="K19" s="8"/>
      <c r="L19" s="273"/>
    </row>
    <row r="20" spans="2:16" ht="15" customHeight="1">
      <c r="B20" s="7"/>
      <c r="C20" s="8" t="str">
        <f>HLOOKUP(D19,H19:I20,2,0)</f>
        <v xml:space="preserve">Berechnung der Tagesmenge mit: </v>
      </c>
      <c r="D20" s="48" t="s">
        <v>610</v>
      </c>
      <c r="E20" s="15"/>
      <c r="H20" s="272" t="s">
        <v>611</v>
      </c>
      <c r="I20" s="8" t="s">
        <v>607</v>
      </c>
      <c r="J20" s="8"/>
      <c r="K20" s="8"/>
      <c r="L20" s="273"/>
    </row>
    <row r="21" spans="2:16" ht="15" customHeight="1">
      <c r="B21" s="22"/>
      <c r="C21" s="24" t="s">
        <v>613</v>
      </c>
      <c r="D21" s="24" t="str">
        <f>IF(D19=$H$19,L21,IF(D20=$H$21,M21,N21))</f>
        <v>=&gt;  Q(D) = JVP / M(SLP-Typ)  x  h(T, SLP-Typ)  x  F(WT)</v>
      </c>
      <c r="E21" s="15"/>
      <c r="H21" s="272" t="s">
        <v>610</v>
      </c>
      <c r="I21" s="272" t="s">
        <v>617</v>
      </c>
      <c r="J21" s="8"/>
      <c r="K21" s="8"/>
      <c r="L21" s="275" t="s">
        <v>618</v>
      </c>
      <c r="M21" s="275" t="s">
        <v>620</v>
      </c>
      <c r="N21" s="275" t="s">
        <v>619</v>
      </c>
      <c r="O21" s="8"/>
      <c r="P21" s="273"/>
    </row>
    <row r="22" spans="2:16" ht="15" customHeight="1">
      <c r="B22" s="22"/>
      <c r="C22" s="24"/>
      <c r="D22" s="15"/>
      <c r="E22" s="15"/>
      <c r="H22" s="272"/>
      <c r="I22" s="272"/>
      <c r="J22" s="272"/>
      <c r="K22" s="272"/>
      <c r="L22" s="273"/>
    </row>
    <row r="23" spans="2:16" ht="15" customHeight="1">
      <c r="B23" s="7" t="s">
        <v>84</v>
      </c>
      <c r="C23" s="6" t="s">
        <v>577</v>
      </c>
      <c r="D23" s="42" t="s">
        <v>135</v>
      </c>
      <c r="E23" s="15"/>
      <c r="H23" s="274" t="s">
        <v>133</v>
      </c>
      <c r="I23" s="274" t="s">
        <v>135</v>
      </c>
      <c r="J23" s="272"/>
      <c r="K23" s="272"/>
      <c r="L23" s="273"/>
    </row>
    <row r="24" spans="2:16" ht="15" customHeight="1">
      <c r="B24" s="7"/>
      <c r="C24" s="6" t="s">
        <v>621</v>
      </c>
      <c r="D24" s="42" t="s">
        <v>624</v>
      </c>
      <c r="E24" s="15"/>
      <c r="H24" s="308" t="s">
        <v>622</v>
      </c>
      <c r="I24" s="274" t="s">
        <v>623</v>
      </c>
      <c r="J24" s="274" t="s">
        <v>624</v>
      </c>
      <c r="K24" s="272"/>
      <c r="L24" s="273"/>
    </row>
    <row r="25" spans="2:16" ht="15" customHeight="1">
      <c r="B25" s="22"/>
      <c r="C25" s="15" t="str">
        <f>HLOOKUP(D24,H24:J25,2,0)</f>
        <v>=&gt; Q(Allokation)  =  Q(Synth.) × F(opt)</v>
      </c>
      <c r="D25" s="309">
        <v>1</v>
      </c>
      <c r="E25" s="15"/>
      <c r="H25" s="275" t="s">
        <v>625</v>
      </c>
      <c r="I25" s="275" t="s">
        <v>626</v>
      </c>
      <c r="J25" s="275" t="s">
        <v>627</v>
      </c>
      <c r="K25" s="272"/>
      <c r="L25" s="273"/>
    </row>
    <row r="26" spans="2:16" ht="15" customHeight="1">
      <c r="B26" s="22"/>
      <c r="C26" s="15" t="str">
        <f>HLOOKUP(D24,H24:J26,3,0)</f>
        <v xml:space="preserve">Hinweis: dynamische Korrekturfaktoren sind tägl. als anwendungsspezif. Parameter bereitzustellen. </v>
      </c>
      <c r="D26" s="310"/>
      <c r="E26" s="15"/>
      <c r="H26" s="275" t="s">
        <v>628</v>
      </c>
      <c r="I26" s="275" t="s">
        <v>629</v>
      </c>
      <c r="J26" s="275" t="s">
        <v>630</v>
      </c>
      <c r="K26" s="272"/>
      <c r="L26" s="273"/>
    </row>
    <row r="27" spans="2:16" ht="15" customHeight="1">
      <c r="B27" s="22"/>
      <c r="C27" s="24"/>
      <c r="D27" s="15"/>
      <c r="E27" s="15"/>
      <c r="H27" s="272"/>
      <c r="I27" s="272"/>
      <c r="J27" s="272"/>
      <c r="K27" s="272"/>
      <c r="L27" s="273"/>
    </row>
    <row r="28" spans="2:16" ht="15" customHeight="1">
      <c r="B28" s="7" t="s">
        <v>367</v>
      </c>
      <c r="C28" s="6" t="s">
        <v>576</v>
      </c>
      <c r="D28" s="42" t="s">
        <v>133</v>
      </c>
      <c r="E28" s="15"/>
      <c r="H28" s="274" t="s">
        <v>133</v>
      </c>
      <c r="I28" s="274" t="s">
        <v>135</v>
      </c>
      <c r="J28" s="272"/>
      <c r="K28" s="272"/>
      <c r="L28" s="273"/>
    </row>
    <row r="29" spans="2:16" ht="15" customHeight="1">
      <c r="B29" s="22"/>
      <c r="C29" s="15" t="str">
        <f>HLOOKUP(D28,$H$28:$I$29,2,0)</f>
        <v>=&gt; Q(Allokation)  =  Q(D-2) × F(opt)</v>
      </c>
      <c r="D29" s="15"/>
      <c r="E29" s="15"/>
      <c r="H29" s="275" t="s">
        <v>631</v>
      </c>
      <c r="I29" s="275" t="s">
        <v>632</v>
      </c>
      <c r="J29" s="272"/>
      <c r="K29" s="272"/>
      <c r="L29" s="273"/>
    </row>
    <row r="30" spans="2:16" ht="15" customHeight="1">
      <c r="B30" s="22"/>
      <c r="C30" s="15" t="str">
        <f>HLOOKUP(D28,$H$28:$I$30,3,0)</f>
        <v xml:space="preserve">Hinweis: beim Verwendung von Optimierungsfaktoren, sind tägl. anwendungsspezif. Parameter bereitzustellen. </v>
      </c>
      <c r="D30" s="15"/>
      <c r="E30" s="15"/>
      <c r="H30" s="275" t="s">
        <v>633</v>
      </c>
      <c r="I30" s="272" t="s">
        <v>628</v>
      </c>
      <c r="J30" s="272"/>
      <c r="K30" s="272"/>
      <c r="L30" s="273"/>
    </row>
    <row r="31" spans="2:16" ht="15" customHeight="1">
      <c r="B31" s="22"/>
      <c r="C31" s="24"/>
      <c r="D31" s="15"/>
      <c r="E31" s="15"/>
      <c r="H31" s="272"/>
      <c r="I31" s="272"/>
      <c r="J31" s="272"/>
      <c r="K31" s="272"/>
      <c r="L31" s="273"/>
    </row>
    <row r="32" spans="2:16" ht="15" customHeight="1">
      <c r="B32" s="23" t="s">
        <v>490</v>
      </c>
      <c r="C32" s="24" t="s">
        <v>492</v>
      </c>
      <c r="D32" s="268">
        <v>3</v>
      </c>
      <c r="E32" s="15"/>
      <c r="H32" s="272"/>
      <c r="I32" s="272"/>
      <c r="J32" s="272"/>
      <c r="K32" s="272"/>
      <c r="L32" s="273"/>
    </row>
    <row r="33" spans="2:39" ht="15" customHeight="1">
      <c r="B33" s="22"/>
      <c r="C33" s="24"/>
      <c r="D33" s="15"/>
      <c r="E33" s="15"/>
      <c r="H33" s="272"/>
      <c r="I33" s="272"/>
      <c r="J33" s="272"/>
      <c r="K33" s="272"/>
      <c r="L33" s="273"/>
    </row>
    <row r="34" spans="2:39" ht="15" customHeight="1">
      <c r="B34" s="7" t="s">
        <v>548</v>
      </c>
      <c r="C34" s="5" t="s">
        <v>362</v>
      </c>
      <c r="D34" s="34">
        <v>1500000</v>
      </c>
      <c r="E34" s="15" t="s">
        <v>505</v>
      </c>
      <c r="I34" s="272"/>
      <c r="J34" s="272"/>
      <c r="K34" s="272"/>
      <c r="L34" s="272"/>
      <c r="M34" s="273"/>
    </row>
    <row r="35" spans="2:39" customFormat="1" ht="15" customHeight="1">
      <c r="C35" s="8" t="s">
        <v>488</v>
      </c>
      <c r="F35" s="13"/>
      <c r="G35" s="13"/>
      <c r="H35" s="67"/>
      <c r="I35" s="67"/>
      <c r="J35" s="67"/>
      <c r="K35" s="6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2:39" ht="15" customHeight="1">
      <c r="B36" s="15"/>
      <c r="C36" s="35"/>
      <c r="D36" s="29"/>
      <c r="E36" s="15"/>
      <c r="H36" s="67"/>
      <c r="I36" s="67"/>
      <c r="J36" s="67"/>
      <c r="K36" s="67"/>
    </row>
    <row r="37" spans="2:39" ht="15" customHeight="1">
      <c r="B37" s="7" t="s">
        <v>549</v>
      </c>
      <c r="C37" s="5" t="s">
        <v>363</v>
      </c>
      <c r="D37" s="36">
        <v>500</v>
      </c>
      <c r="E37" s="15" t="s">
        <v>540</v>
      </c>
      <c r="H37" s="67"/>
      <c r="I37" s="67"/>
      <c r="J37" s="67"/>
      <c r="K37" s="67"/>
    </row>
    <row r="38" spans="2:39" ht="15" customHeight="1">
      <c r="C38" s="8" t="s">
        <v>489</v>
      </c>
    </row>
    <row r="39" spans="2:39" ht="15" customHeight="1">
      <c r="B39" s="7"/>
      <c r="C39" s="3"/>
    </row>
    <row r="40" spans="2:39" ht="15" customHeight="1">
      <c r="B40" s="7"/>
      <c r="C40" s="3" t="s">
        <v>539</v>
      </c>
    </row>
    <row r="41" spans="2:39" ht="18" customHeight="1">
      <c r="C41" s="3" t="s">
        <v>541</v>
      </c>
    </row>
    <row r="42" spans="2:39" ht="18" customHeight="1">
      <c r="C42" s="3"/>
    </row>
    <row r="43" spans="2:39" ht="15" customHeight="1">
      <c r="B43" s="22" t="s">
        <v>550</v>
      </c>
      <c r="C43" s="59" t="s">
        <v>575</v>
      </c>
      <c r="D43" s="42">
        <v>1</v>
      </c>
      <c r="E43" s="15"/>
      <c r="H43" s="13">
        <v>1</v>
      </c>
      <c r="I43" s="13">
        <v>2</v>
      </c>
      <c r="J43" s="13">
        <v>3</v>
      </c>
      <c r="K43" s="13">
        <v>4</v>
      </c>
      <c r="L43" s="13">
        <v>5</v>
      </c>
      <c r="M43" s="13">
        <v>6</v>
      </c>
      <c r="N43" s="13">
        <v>7</v>
      </c>
      <c r="O43" s="13">
        <v>8</v>
      </c>
      <c r="P43" s="13">
        <v>9</v>
      </c>
      <c r="Q43" s="13">
        <v>10</v>
      </c>
      <c r="R43" s="13">
        <v>11</v>
      </c>
      <c r="S43" s="13">
        <v>12</v>
      </c>
      <c r="T43" s="13">
        <v>13</v>
      </c>
      <c r="U43" s="13">
        <v>14</v>
      </c>
      <c r="V43" s="13">
        <v>15</v>
      </c>
    </row>
    <row r="44" spans="2:39" ht="15" customHeight="1">
      <c r="B44" s="22"/>
      <c r="C44" s="24"/>
      <c r="D44" s="15"/>
      <c r="E44" s="15"/>
      <c r="H44" s="13">
        <f>IF(H43&lt;=$D$43,H43,"")</f>
        <v>1</v>
      </c>
      <c r="I44" s="13" t="str">
        <f t="shared" ref="I44:V44" si="0">IF(I43&lt;=$D$43,I43,"")</f>
        <v/>
      </c>
      <c r="J44" s="13" t="str">
        <f t="shared" si="0"/>
        <v/>
      </c>
      <c r="K44" s="13" t="str">
        <f t="shared" si="0"/>
        <v/>
      </c>
      <c r="L44" s="13" t="str">
        <f t="shared" si="0"/>
        <v/>
      </c>
      <c r="M44" s="13" t="str">
        <f t="shared" si="0"/>
        <v/>
      </c>
      <c r="N44" s="13" t="str">
        <f t="shared" si="0"/>
        <v/>
      </c>
      <c r="O44" s="13" t="str">
        <f t="shared" si="0"/>
        <v/>
      </c>
      <c r="P44" s="13" t="str">
        <f t="shared" si="0"/>
        <v/>
      </c>
      <c r="Q44" s="13" t="str">
        <f t="shared" si="0"/>
        <v/>
      </c>
      <c r="R44" s="13" t="str">
        <f t="shared" si="0"/>
        <v/>
      </c>
      <c r="S44" s="13" t="str">
        <f t="shared" si="0"/>
        <v/>
      </c>
      <c r="T44" s="13" t="str">
        <f t="shared" si="0"/>
        <v/>
      </c>
      <c r="U44" s="13" t="str">
        <f t="shared" si="0"/>
        <v/>
      </c>
      <c r="V44" s="13" t="str">
        <f t="shared" si="0"/>
        <v/>
      </c>
    </row>
    <row r="45" spans="2:39" ht="18" customHeight="1">
      <c r="C45" s="22" t="s">
        <v>585</v>
      </c>
      <c r="D45" s="44" t="s">
        <v>679</v>
      </c>
    </row>
    <row r="46" spans="2:39" ht="18" customHeight="1">
      <c r="C46" s="22" t="s">
        <v>586</v>
      </c>
      <c r="D46" s="44"/>
    </row>
    <row r="47" spans="2:39" ht="18" customHeight="1">
      <c r="C47" s="22" t="s">
        <v>587</v>
      </c>
      <c r="D47" s="44"/>
    </row>
    <row r="48" spans="2:39" ht="18" customHeight="1">
      <c r="C48" s="22" t="s">
        <v>588</v>
      </c>
      <c r="D48" s="44"/>
    </row>
    <row r="49" spans="3:4" ht="18" customHeight="1">
      <c r="C49" s="22" t="s">
        <v>589</v>
      </c>
      <c r="D49" s="44"/>
    </row>
    <row r="50" spans="3:4" ht="18" customHeight="1">
      <c r="C50" s="22" t="s">
        <v>590</v>
      </c>
      <c r="D50" s="44"/>
    </row>
    <row r="51" spans="3:4" ht="18" customHeight="1">
      <c r="C51" s="22" t="s">
        <v>591</v>
      </c>
      <c r="D51" s="44"/>
    </row>
    <row r="52" spans="3:4" ht="18" customHeight="1">
      <c r="C52" s="22" t="s">
        <v>592</v>
      </c>
      <c r="D52" s="44"/>
    </row>
    <row r="53" spans="3:4" ht="18" customHeight="1">
      <c r="C53" s="22" t="s">
        <v>593</v>
      </c>
      <c r="D53" s="44"/>
    </row>
    <row r="54" spans="3:4" ht="18" customHeight="1">
      <c r="C54" s="22" t="s">
        <v>594</v>
      </c>
      <c r="D54" s="44"/>
    </row>
    <row r="55" spans="3:4" ht="18" customHeight="1">
      <c r="C55" s="22" t="s">
        <v>595</v>
      </c>
      <c r="D55" s="44"/>
    </row>
    <row r="56" spans="3:4" ht="18" customHeight="1">
      <c r="C56" s="22" t="s">
        <v>596</v>
      </c>
      <c r="D56" s="44"/>
    </row>
    <row r="57" spans="3:4" ht="18" customHeight="1">
      <c r="C57" s="22" t="s">
        <v>597</v>
      </c>
      <c r="D57" s="44"/>
    </row>
    <row r="58" spans="3:4" ht="18" customHeight="1">
      <c r="C58" s="22" t="s">
        <v>598</v>
      </c>
      <c r="D58" s="44"/>
    </row>
    <row r="59" spans="3:4" ht="18" customHeight="1">
      <c r="C59" s="22" t="s">
        <v>599</v>
      </c>
      <c r="D59" s="44"/>
    </row>
  </sheetData>
  <conditionalFormatting sqref="D13">
    <cfRule type="expression" dxfId="64" priority="20">
      <formula>IF(#REF!="Gaspool",1,0)</formula>
    </cfRule>
  </conditionalFormatting>
  <conditionalFormatting sqref="D45:D59">
    <cfRule type="expression" dxfId="63" priority="16">
      <formula>IF(CELL("Zeile",D45)&lt;$D$43+CELL("Zeile",$D$45),1,0)</formula>
    </cfRule>
  </conditionalFormatting>
  <conditionalFormatting sqref="D46:D59">
    <cfRule type="expression" dxfId="62" priority="15">
      <formula>IF(CELL(D46)&lt;$D$33+27,1,0)</formula>
    </cfRule>
  </conditionalFormatting>
  <conditionalFormatting sqref="D20">
    <cfRule type="expression" dxfId="61" priority="14">
      <formula>IF($D$19=$H$19,1,0)</formula>
    </cfRule>
  </conditionalFormatting>
  <conditionalFormatting sqref="D28">
    <cfRule type="expression" dxfId="60" priority="3">
      <formula>IF($D$15="synthetisch",1,0)</formula>
    </cfRule>
  </conditionalFormatting>
  <conditionalFormatting sqref="D25">
    <cfRule type="expression" dxfId="59" priority="1">
      <formula>IF(AND($D$24=$I$24,$D$23=$H$23),1,0)</formula>
    </cfRule>
  </conditionalFormatting>
  <conditionalFormatting sqref="D23:D25">
    <cfRule type="expression" dxfId="58" priority="4">
      <formula>IF($D$15="analytisch",1,0)</formula>
    </cfRule>
  </conditionalFormatting>
  <conditionalFormatting sqref="D24">
    <cfRule type="expression" dxfId="57" priority="2">
      <formula>IF($D$23="nein",1)</formula>
    </cfRule>
  </conditionalFormatting>
  <dataValidations count="9">
    <dataValidation type="list" allowBlank="1" showInputMessage="1" showErrorMessage="1" sqref="D15" xr:uid="{00000000-0002-0000-0200-000000000000}">
      <formula1>$H$15:$I$15</formula1>
    </dataValidation>
    <dataValidation type="whole" allowBlank="1" showInputMessage="1" showErrorMessage="1" sqref="D32" xr:uid="{00000000-0002-0000-0200-000001000000}">
      <formula1>1</formula1>
      <formula2>200</formula2>
    </dataValidation>
    <dataValidation type="list" allowBlank="1" showInputMessage="1" showErrorMessage="1" sqref="D43" xr:uid="{00000000-0002-0000-0200-000002000000}">
      <formula1>$H$43:$V$43</formula1>
    </dataValidation>
    <dataValidation type="list" allowBlank="1" showInputMessage="1" showErrorMessage="1" sqref="D19" xr:uid="{00000000-0002-0000-0200-000003000000}">
      <formula1>$H$19:$I$19</formula1>
    </dataValidation>
    <dataValidation type="list" allowBlank="1" showInputMessage="1" showErrorMessage="1" sqref="D20" xr:uid="{00000000-0002-0000-0200-000004000000}">
      <formula1>$H$21:$I$21</formula1>
    </dataValidation>
    <dataValidation type="list" allowBlank="1" showInputMessage="1" showErrorMessage="1" sqref="D11" xr:uid="{00000000-0002-0000-0200-000006000000}">
      <formula1>$H$11:$I$11</formula1>
    </dataValidation>
    <dataValidation type="list" allowBlank="1" showInputMessage="1" showErrorMessage="1" sqref="D24" xr:uid="{00000000-0002-0000-0200-000007000000}">
      <formula1>$H$24:$J$24</formula1>
    </dataValidation>
    <dataValidation type="list" allowBlank="1" showInputMessage="1" showErrorMessage="1" sqref="D23" xr:uid="{00000000-0002-0000-0200-000008000000}">
      <formula1>$H$23:$I$23</formula1>
    </dataValidation>
    <dataValidation type="list" allowBlank="1" showInputMessage="1" showErrorMessage="1" sqref="D28" xr:uid="{00000000-0002-0000-0200-000009000000}">
      <formula1>$H$28:$I$28</formula1>
    </dataValidation>
  </dataValidations>
  <pageMargins left="0.7" right="0.7" top="0.78740157499999996" bottom="0.78740157499999996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>
    <tabColor rgb="FFFF0000"/>
    <pageSetUpPr fitToPage="1"/>
  </sheetPr>
  <dimension ref="A1:DV79"/>
  <sheetViews>
    <sheetView showGridLines="0" tabSelected="1" topLeftCell="A4" zoomScaleNormal="100" workbookViewId="0">
      <selection activeCell="O15" sqref="O15"/>
    </sheetView>
  </sheetViews>
  <sheetFormatPr baseColWidth="10" defaultColWidth="0" defaultRowHeight="15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5" width="22" style="128" customWidth="1"/>
    <col min="6" max="14" width="12.7109375" style="128" customWidth="1"/>
    <col min="15" max="15" width="34.28515625" style="128" customWidth="1"/>
    <col min="16" max="16" width="7.28515625" style="170" hidden="1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26" width="0" style="56" hidden="1" customWidth="1"/>
    <col min="127" max="16384" width="1" style="56" hidden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Netz3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1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 t="str">
        <f>INDEX('SLP-Verfahren'!D45:D59,'SLP-Temp-Gebiet #01'!F10)</f>
        <v xml:space="preserve">Wipperfürth/Bergisch Gladbach 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138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175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1:28" ht="19.5" customHeight="1">
      <c r="B17" s="176" t="s">
        <v>516</v>
      </c>
      <c r="C17" s="177"/>
      <c r="D17" s="175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1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1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1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>
      <c r="B21" s="183"/>
      <c r="C21" s="184" t="s">
        <v>524</v>
      </c>
      <c r="D21" s="153" t="s">
        <v>514</v>
      </c>
      <c r="E21" s="353">
        <f>1-SUMPRODUCT(F19:N19,F21:N21)</f>
        <v>0.5</v>
      </c>
      <c r="F21" s="353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>
      <c r="B22" s="183"/>
      <c r="C22" s="184" t="s">
        <v>536</v>
      </c>
      <c r="D22" s="186">
        <f>SUMPRODUCT(E22:N22,E19:N19)</f>
        <v>1</v>
      </c>
      <c r="E22" s="354">
        <v>0.5</v>
      </c>
      <c r="F22" s="354">
        <v>0.5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>
      <c r="B23" s="183"/>
      <c r="C23" s="187" t="s">
        <v>136</v>
      </c>
      <c r="D23" s="188"/>
      <c r="E23" s="355" t="s">
        <v>501</v>
      </c>
      <c r="F23" s="355" t="s">
        <v>501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DWD</v>
      </c>
      <c r="U23" s="67"/>
      <c r="V23" s="67"/>
      <c r="W23" s="67"/>
      <c r="X23" s="67"/>
      <c r="Y23" s="67"/>
      <c r="Z23" s="67"/>
      <c r="AA23" s="67"/>
      <c r="AB23" s="67"/>
    </row>
    <row r="24" spans="1:28">
      <c r="B24" s="183"/>
      <c r="C24" s="187" t="s">
        <v>519</v>
      </c>
      <c r="D24" s="188"/>
      <c r="E24" s="355" t="s">
        <v>680</v>
      </c>
      <c r="F24" s="355" t="s">
        <v>681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>
      <c r="B25" s="183"/>
      <c r="C25" s="187" t="s">
        <v>513</v>
      </c>
      <c r="D25" s="188"/>
      <c r="E25" s="355">
        <v>104191</v>
      </c>
      <c r="F25" s="355">
        <v>105270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>
      <c r="B26" s="183"/>
      <c r="C26" s="187" t="s">
        <v>140</v>
      </c>
      <c r="D26" s="188"/>
      <c r="E26" s="156" t="s">
        <v>502</v>
      </c>
      <c r="F26" s="156" t="s">
        <v>502</v>
      </c>
      <c r="G26" s="156" t="s">
        <v>502</v>
      </c>
      <c r="H26" s="156" t="s">
        <v>502</v>
      </c>
      <c r="I26" s="156" t="s">
        <v>502</v>
      </c>
      <c r="J26" s="156" t="s">
        <v>502</v>
      </c>
      <c r="K26" s="156" t="s">
        <v>502</v>
      </c>
      <c r="L26" s="156" t="s">
        <v>502</v>
      </c>
      <c r="M26" s="156" t="s">
        <v>502</v>
      </c>
      <c r="N26" s="156" t="s">
        <v>502</v>
      </c>
      <c r="O26" s="185" t="s">
        <v>141</v>
      </c>
      <c r="Q26" s="211"/>
      <c r="R26" s="209" t="s">
        <v>502</v>
      </c>
      <c r="S26" s="209" t="s">
        <v>654</v>
      </c>
      <c r="T26" s="209" t="s">
        <v>655</v>
      </c>
      <c r="U26" s="209" t="s">
        <v>503</v>
      </c>
      <c r="V26" s="67"/>
      <c r="W26" s="67"/>
      <c r="X26" s="67"/>
      <c r="Y26" s="67"/>
      <c r="Z26" s="67"/>
      <c r="AA26" s="67"/>
      <c r="AB26" s="67"/>
    </row>
    <row r="27" spans="1:28">
      <c r="A27" s="8"/>
      <c r="B27" s="347"/>
      <c r="C27" s="348" t="s">
        <v>653</v>
      </c>
      <c r="D27" s="349"/>
      <c r="E27" s="349" t="str">
        <f>IF(E26="Individuelle GPT",CONCATENATE(Netzbetreiber!$D$11,'SLP-Temp-Gebiet #01'!E25,"B"),IF('SLP-Temp-Gebiet #01'!E26="Allgemeine GPT",CONCATENATE(Netzbetreiber!$D$11,'SLP-Temp-Gebiet #01'!E25,"A"),""))</f>
        <v/>
      </c>
      <c r="F27" s="349" t="str">
        <f>IF(F26="Individuelle GPT",CONCATENATE(Netzbetreiber!$D$11,'SLP-Temp-Gebiet #01'!F25,"B"),IF('SLP-Temp-Gebiet #01'!F26="Allgemeine GPT",CONCATENATE(Netzbetreiber!$D$11,'SLP-Temp-Gebiet #01'!F25,"A"),""))</f>
        <v/>
      </c>
      <c r="G27" s="349" t="str">
        <f>IF(G26="Individuelle GPT",CONCATENATE(Netzbetreiber!$D$11,'SLP-Temp-Gebiet #01'!G25,"B"),IF('SLP-Temp-Gebiet #01'!G26="Allgemeine GPT",CONCATENATE(Netzbetreiber!$D$11,'SLP-Temp-Gebiet #01'!G25,"A"),""))</f>
        <v/>
      </c>
      <c r="H27" s="349" t="str">
        <f>IF(H26="Individuelle GPT",CONCATENATE(Netzbetreiber!$D$11,'SLP-Temp-Gebiet #01'!H25,"B"),IF('SLP-Temp-Gebiet #01'!H26="Allgemeine GPT",CONCATENATE(Netzbetreiber!$D$11,'SLP-Temp-Gebiet #01'!H25,"A"),""))</f>
        <v/>
      </c>
      <c r="I27" s="349" t="str">
        <f>IF(I26="Individuelle GPT",CONCATENATE(Netzbetreiber!$D$11,'SLP-Temp-Gebiet #01'!I25,"B"),IF('SLP-Temp-Gebiet #01'!I26="Allgemeine GPT",CONCATENATE(Netzbetreiber!$D$11,'SLP-Temp-Gebiet #01'!I25,"A"),""))</f>
        <v/>
      </c>
      <c r="J27" s="349" t="str">
        <f>IF(J26="Individuelle GPT",CONCATENATE(Netzbetreiber!$D$11,'SLP-Temp-Gebiet #01'!J25,"B"),IF('SLP-Temp-Gebiet #01'!J26="Allgemeine GPT",CONCATENATE(Netzbetreiber!$D$11,'SLP-Temp-Gebiet #01'!J25,"A"),""))</f>
        <v/>
      </c>
      <c r="K27" s="349" t="str">
        <f>IF(K26="Individuelle GPT",CONCATENATE(Netzbetreiber!$D$11,'SLP-Temp-Gebiet #01'!K25,"B"),IF('SLP-Temp-Gebiet #01'!K26="Allgemeine GPT",CONCATENATE(Netzbetreiber!$D$11,'SLP-Temp-Gebiet #01'!K25,"A"),""))</f>
        <v/>
      </c>
      <c r="L27" s="349" t="str">
        <f>IF(L26="Individuelle GPT",CONCATENATE(Netzbetreiber!$D$11,'SLP-Temp-Gebiet #01'!L25,"B"),IF('SLP-Temp-Gebiet #01'!L26="Allgemeine GPT",CONCATENATE(Netzbetreiber!$D$11,'SLP-Temp-Gebiet #01'!L25,"A"),""))</f>
        <v/>
      </c>
      <c r="M27" s="349" t="str">
        <f>IF(M26="Individuelle GPT",CONCATENATE(Netzbetreiber!$D$11,'SLP-Temp-Gebiet #01'!M25,"B"),IF('SLP-Temp-Gebiet #01'!M26="Allgemeine GPT",CONCATENATE(Netzbetreiber!$D$11,'SLP-Temp-Gebiet #01'!M25,"A"),""))</f>
        <v/>
      </c>
      <c r="N27" s="349" t="str">
        <f>IF(N26="Individuelle GPT",CONCATENATE(Netzbetreiber!$D$11,'SLP-Temp-Gebiet #01'!N25,"B"),IF('SLP-Temp-Gebiet #01'!N26="Allgemeine GPT",CONCATENATE(Netzbetreiber!$D$11,'SLP-Temp-Gebiet #01'!N25,"A"),""))</f>
        <v/>
      </c>
      <c r="O27" s="350" t="s">
        <v>142</v>
      </c>
      <c r="P27" s="13"/>
      <c r="Q27" s="211"/>
      <c r="R27" s="209" t="s">
        <v>502</v>
      </c>
      <c r="S27" s="209" t="s">
        <v>503</v>
      </c>
    </row>
    <row r="28" spans="1:28">
      <c r="B28" s="183"/>
      <c r="C28" s="189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Q28" s="211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>
      <c r="B29" s="130"/>
      <c r="C29" s="55" t="s">
        <v>518</v>
      </c>
      <c r="D29" s="130"/>
      <c r="E29" s="130"/>
      <c r="F29" s="48">
        <v>2</v>
      </c>
      <c r="H29" s="130"/>
      <c r="I29" s="172"/>
      <c r="J29" s="130"/>
      <c r="K29" s="130"/>
      <c r="L29" s="130"/>
      <c r="M29" s="130"/>
      <c r="N29" s="130"/>
      <c r="O29" s="130"/>
    </row>
    <row r="30" spans="1:28" ht="15" customHeight="1">
      <c r="E30" s="178">
        <f>IF(E31&gt;$F$29,0,1)</f>
        <v>1</v>
      </c>
      <c r="F30" s="178">
        <f t="shared" ref="F30:N30" si="2">IF(F31&gt;$F$29,0,1)</f>
        <v>1</v>
      </c>
      <c r="G30" s="178">
        <f t="shared" si="2"/>
        <v>0</v>
      </c>
      <c r="H30" s="178">
        <f t="shared" si="2"/>
        <v>0</v>
      </c>
      <c r="I30" s="178">
        <f t="shared" si="2"/>
        <v>0</v>
      </c>
      <c r="J30" s="178">
        <f t="shared" si="2"/>
        <v>0</v>
      </c>
      <c r="K30" s="178">
        <f t="shared" si="2"/>
        <v>0</v>
      </c>
      <c r="L30" s="178">
        <f t="shared" si="2"/>
        <v>0</v>
      </c>
      <c r="M30" s="178">
        <f t="shared" si="2"/>
        <v>0</v>
      </c>
      <c r="N30" s="178">
        <f t="shared" si="2"/>
        <v>0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>
      <c r="B31" s="183"/>
      <c r="C31" s="179" t="s">
        <v>139</v>
      </c>
      <c r="D31" s="180" t="s">
        <v>255</v>
      </c>
      <c r="E31" s="191">
        <v>1</v>
      </c>
      <c r="F31" s="191">
        <v>2</v>
      </c>
      <c r="G31" s="191">
        <v>3</v>
      </c>
      <c r="H31" s="191">
        <v>4</v>
      </c>
      <c r="I31" s="191">
        <v>5</v>
      </c>
      <c r="J31" s="191">
        <v>6</v>
      </c>
      <c r="K31" s="191">
        <v>7</v>
      </c>
      <c r="L31" s="191">
        <v>8</v>
      </c>
      <c r="M31" s="191">
        <v>9</v>
      </c>
      <c r="N31" s="191">
        <v>10</v>
      </c>
      <c r="O31" s="182" t="s">
        <v>143</v>
      </c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>
      <c r="B32" s="183"/>
      <c r="C32" s="184" t="s">
        <v>525</v>
      </c>
      <c r="D32" s="186" t="s">
        <v>254</v>
      </c>
      <c r="E32" s="287">
        <f>1-SUMPRODUCT(F30:N30,F32:N32)</f>
        <v>0.5</v>
      </c>
      <c r="F32" s="287">
        <f>ROUND(F33/$D$33,4)</f>
        <v>0.5</v>
      </c>
      <c r="G32" s="287">
        <f t="shared" ref="G32:N32" si="3">ROUND(G33/$D$33,4)</f>
        <v>0.25</v>
      </c>
      <c r="H32" s="287">
        <f t="shared" si="3"/>
        <v>0.125</v>
      </c>
      <c r="I32" s="287">
        <f t="shared" si="3"/>
        <v>0</v>
      </c>
      <c r="J32" s="287">
        <f t="shared" si="3"/>
        <v>0</v>
      </c>
      <c r="K32" s="287">
        <f t="shared" si="3"/>
        <v>0</v>
      </c>
      <c r="L32" s="287">
        <f t="shared" si="3"/>
        <v>0</v>
      </c>
      <c r="M32" s="287">
        <f t="shared" si="3"/>
        <v>0</v>
      </c>
      <c r="N32" s="287">
        <f t="shared" si="3"/>
        <v>0</v>
      </c>
      <c r="O32" s="185"/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4" t="s">
        <v>532</v>
      </c>
      <c r="D33" s="293">
        <f>SUMPRODUCT(E33:N33,E30:N30)</f>
        <v>1</v>
      </c>
      <c r="E33" s="288">
        <v>0.5</v>
      </c>
      <c r="F33" s="288">
        <v>0.5</v>
      </c>
      <c r="G33" s="288">
        <v>0.25</v>
      </c>
      <c r="H33" s="288">
        <v>0.125</v>
      </c>
      <c r="I33" s="155"/>
      <c r="J33" s="155"/>
      <c r="K33" s="155"/>
      <c r="L33" s="155"/>
      <c r="M33" s="155"/>
      <c r="N33" s="155"/>
      <c r="O33" s="185" t="s">
        <v>144</v>
      </c>
      <c r="Q33" s="211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2:28">
      <c r="B34" s="183"/>
      <c r="C34" s="187" t="s">
        <v>358</v>
      </c>
      <c r="D34" s="153" t="s">
        <v>357</v>
      </c>
      <c r="E34" s="156" t="s">
        <v>3</v>
      </c>
      <c r="F34" s="156" t="s">
        <v>356</v>
      </c>
      <c r="G34" s="156" t="s">
        <v>347</v>
      </c>
      <c r="H34" s="156" t="s">
        <v>348</v>
      </c>
      <c r="I34" s="156"/>
      <c r="J34" s="156"/>
      <c r="K34" s="156"/>
      <c r="L34" s="156"/>
      <c r="M34" s="156"/>
      <c r="N34" s="156"/>
      <c r="O34" s="185" t="s">
        <v>141</v>
      </c>
      <c r="Q34" s="211"/>
      <c r="R34" s="67" t="s">
        <v>3</v>
      </c>
      <c r="S34" s="67" t="s">
        <v>356</v>
      </c>
      <c r="T34" s="67" t="s">
        <v>347</v>
      </c>
      <c r="U34" s="67" t="s">
        <v>348</v>
      </c>
      <c r="V34" s="67" t="s">
        <v>349</v>
      </c>
      <c r="W34" s="67" t="s">
        <v>350</v>
      </c>
      <c r="X34" s="67" t="s">
        <v>351</v>
      </c>
      <c r="Y34" s="67" t="s">
        <v>352</v>
      </c>
      <c r="Z34" s="67" t="s">
        <v>353</v>
      </c>
      <c r="AA34" s="67" t="s">
        <v>354</v>
      </c>
      <c r="AB34" s="67" t="s">
        <v>355</v>
      </c>
    </row>
    <row r="35" spans="2:28">
      <c r="B35" s="183"/>
      <c r="C35" s="187" t="s">
        <v>447</v>
      </c>
      <c r="D35" s="153" t="s">
        <v>446</v>
      </c>
      <c r="E35" s="156" t="s">
        <v>510</v>
      </c>
      <c r="F35" s="156" t="s">
        <v>510</v>
      </c>
      <c r="G35" s="156" t="s">
        <v>510</v>
      </c>
      <c r="H35" s="156" t="s">
        <v>510</v>
      </c>
      <c r="I35" s="162"/>
      <c r="J35" s="162"/>
      <c r="K35" s="162"/>
      <c r="L35" s="162"/>
      <c r="M35" s="162"/>
      <c r="N35" s="162"/>
      <c r="O35" s="185" t="s">
        <v>141</v>
      </c>
      <c r="Q35" s="211"/>
      <c r="R35" s="67" t="s">
        <v>510</v>
      </c>
      <c r="S35" s="67" t="s">
        <v>511</v>
      </c>
      <c r="T35" s="67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87" t="s">
        <v>604</v>
      </c>
      <c r="D36" s="153" t="s">
        <v>605</v>
      </c>
      <c r="E36" s="156" t="s">
        <v>603</v>
      </c>
      <c r="F36" s="156" t="s">
        <v>603</v>
      </c>
      <c r="G36" s="156" t="s">
        <v>603</v>
      </c>
      <c r="H36" s="156" t="s">
        <v>603</v>
      </c>
      <c r="I36" s="156" t="s">
        <v>603</v>
      </c>
      <c r="J36" s="156" t="s">
        <v>603</v>
      </c>
      <c r="K36" s="156" t="s">
        <v>603</v>
      </c>
      <c r="L36" s="156" t="s">
        <v>603</v>
      </c>
      <c r="M36" s="156" t="s">
        <v>603</v>
      </c>
      <c r="N36" s="156" t="s">
        <v>603</v>
      </c>
      <c r="O36" s="185" t="s">
        <v>141</v>
      </c>
      <c r="Q36" s="211"/>
      <c r="R36" s="67" t="s">
        <v>603</v>
      </c>
      <c r="S36" s="67" t="s">
        <v>606</v>
      </c>
      <c r="T36" s="56"/>
      <c r="U36" s="67"/>
      <c r="V36" s="67"/>
      <c r="W36" s="67"/>
      <c r="X36" s="67"/>
      <c r="Y36" s="67"/>
      <c r="Z36" s="67"/>
      <c r="AA36" s="67"/>
      <c r="AB36" s="67"/>
    </row>
    <row r="37" spans="2:28">
      <c r="B37" s="183"/>
      <c r="C37" s="192" t="s">
        <v>439</v>
      </c>
      <c r="D37" s="119" t="s">
        <v>537</v>
      </c>
      <c r="E37" s="162" t="s">
        <v>448</v>
      </c>
      <c r="F37" s="162" t="s">
        <v>448</v>
      </c>
      <c r="G37" s="162" t="s">
        <v>449</v>
      </c>
      <c r="H37" s="162" t="s">
        <v>449</v>
      </c>
      <c r="I37" s="162"/>
      <c r="J37" s="162"/>
      <c r="K37" s="162"/>
      <c r="L37" s="162"/>
      <c r="M37" s="162"/>
      <c r="N37" s="162"/>
      <c r="O37" s="185" t="s">
        <v>141</v>
      </c>
      <c r="Q37" s="211"/>
      <c r="R37" s="67" t="s">
        <v>449</v>
      </c>
      <c r="S37" s="67" t="s">
        <v>448</v>
      </c>
      <c r="T37" s="67"/>
      <c r="U37" s="67"/>
      <c r="V37" s="67"/>
      <c r="W37" s="67"/>
      <c r="X37" s="67"/>
      <c r="Y37" s="67"/>
      <c r="Z37" s="67"/>
      <c r="AA37" s="67"/>
      <c r="AB37" s="67"/>
    </row>
    <row r="38" spans="2:28" ht="15.75" thickBot="1"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</row>
    <row r="39" spans="2:28">
      <c r="B39" s="193"/>
      <c r="C39" s="194" t="s">
        <v>266</v>
      </c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6"/>
    </row>
    <row r="40" spans="2:28" ht="18">
      <c r="B40" s="193"/>
      <c r="C40" s="197" t="s">
        <v>346</v>
      </c>
      <c r="D40" s="198"/>
      <c r="E40" s="198" t="s">
        <v>530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531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197"/>
      <c r="D42" s="198"/>
      <c r="E42" s="198" t="s">
        <v>523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528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 t="s">
        <v>529</v>
      </c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200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197" t="s">
        <v>534</v>
      </c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9"/>
    </row>
    <row r="47" spans="2:28">
      <c r="B47" s="193"/>
      <c r="C47" s="200" t="s">
        <v>535</v>
      </c>
      <c r="D47" s="201" t="s">
        <v>533</v>
      </c>
      <c r="E47" s="294">
        <v>1</v>
      </c>
      <c r="F47" s="294">
        <v>0</v>
      </c>
      <c r="G47" s="294">
        <v>0</v>
      </c>
      <c r="H47" s="294">
        <v>0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>
      <c r="B48" s="193"/>
      <c r="C48" s="200" t="s">
        <v>345</v>
      </c>
      <c r="D48" s="201" t="s">
        <v>533</v>
      </c>
      <c r="E48" s="294">
        <v>1</v>
      </c>
      <c r="F48" s="294">
        <v>0.5</v>
      </c>
      <c r="G48" s="294">
        <v>0.25</v>
      </c>
      <c r="H48" s="294">
        <v>0.125</v>
      </c>
      <c r="I48" s="294">
        <v>0</v>
      </c>
      <c r="J48" s="294" t="s">
        <v>359</v>
      </c>
      <c r="K48" s="198"/>
      <c r="L48" s="198"/>
      <c r="M48" s="198"/>
      <c r="N48" s="198"/>
      <c r="O48" s="199"/>
    </row>
    <row r="49" spans="2:28" ht="15.75" thickBot="1">
      <c r="B49" s="193"/>
      <c r="C49" s="202"/>
      <c r="D49" s="203"/>
      <c r="E49" s="204"/>
      <c r="F49" s="204"/>
      <c r="G49" s="204"/>
      <c r="H49" s="204"/>
      <c r="I49" s="204"/>
      <c r="J49" s="205"/>
      <c r="K49" s="206"/>
      <c r="L49" s="206"/>
      <c r="M49" s="206"/>
      <c r="N49" s="206"/>
      <c r="O49" s="207"/>
    </row>
    <row r="50" spans="2:28"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 ht="18.75">
      <c r="B51" s="176" t="s">
        <v>578</v>
      </c>
      <c r="C51" s="177"/>
      <c r="D51" s="177"/>
      <c r="E51" s="177"/>
      <c r="F51" s="130"/>
      <c r="G51" s="130"/>
      <c r="H51" s="130"/>
      <c r="I51" s="130"/>
      <c r="J51" s="130"/>
      <c r="K51" s="130"/>
      <c r="L51" s="130"/>
      <c r="M51" s="130"/>
      <c r="N51" s="130"/>
      <c r="O51" s="130"/>
    </row>
    <row r="52" spans="2:28">
      <c r="B52" s="130"/>
      <c r="C52" s="193"/>
      <c r="D52" s="193"/>
      <c r="E52" s="193"/>
      <c r="F52" s="193"/>
      <c r="G52" s="193"/>
      <c r="H52" s="193"/>
      <c r="I52" s="208"/>
      <c r="J52" s="130"/>
      <c r="K52" s="130"/>
      <c r="L52" s="130"/>
      <c r="M52" s="130"/>
      <c r="N52" s="130"/>
      <c r="O52" s="130"/>
    </row>
    <row r="53" spans="2:28">
      <c r="B53" s="130"/>
      <c r="C53" s="55" t="s">
        <v>542</v>
      </c>
      <c r="D53" s="130"/>
      <c r="E53" s="130"/>
      <c r="F53" s="157">
        <f>F18</f>
        <v>2</v>
      </c>
      <c r="H53" s="130"/>
      <c r="I53" s="172"/>
      <c r="J53" s="130"/>
      <c r="K53" s="130"/>
      <c r="L53" s="130"/>
      <c r="M53" s="130"/>
      <c r="N53" s="130"/>
      <c r="O53" s="130"/>
    </row>
    <row r="54" spans="2:28" ht="15" customHeight="1">
      <c r="B54" s="130"/>
      <c r="C54" s="130"/>
      <c r="E54" s="178">
        <f>IF(E55&gt;$F$53,0,1)</f>
        <v>1</v>
      </c>
      <c r="F54" s="178">
        <f t="shared" ref="F54:N54" si="4">IF(F55&gt;$F$53,0,1)</f>
        <v>1</v>
      </c>
      <c r="G54" s="178">
        <f t="shared" si="4"/>
        <v>0</v>
      </c>
      <c r="H54" s="178">
        <f t="shared" si="4"/>
        <v>0</v>
      </c>
      <c r="I54" s="178">
        <f t="shared" si="4"/>
        <v>0</v>
      </c>
      <c r="J54" s="178">
        <f t="shared" si="4"/>
        <v>0</v>
      </c>
      <c r="K54" s="178">
        <f t="shared" si="4"/>
        <v>0</v>
      </c>
      <c r="L54" s="178">
        <f t="shared" si="4"/>
        <v>0</v>
      </c>
      <c r="M54" s="178">
        <f t="shared" si="4"/>
        <v>0</v>
      </c>
      <c r="N54" s="178">
        <f t="shared" si="4"/>
        <v>0</v>
      </c>
      <c r="O54" s="130"/>
    </row>
    <row r="55" spans="2:28" ht="33.75" customHeight="1">
      <c r="B55" s="130"/>
      <c r="C55" s="179" t="s">
        <v>517</v>
      </c>
      <c r="D55" s="180" t="s">
        <v>512</v>
      </c>
      <c r="E55" s="181">
        <v>1</v>
      </c>
      <c r="F55" s="181">
        <v>2</v>
      </c>
      <c r="G55" s="181">
        <v>3</v>
      </c>
      <c r="H55" s="181">
        <v>4</v>
      </c>
      <c r="I55" s="181">
        <v>5</v>
      </c>
      <c r="J55" s="181">
        <v>6</v>
      </c>
      <c r="K55" s="181">
        <v>7</v>
      </c>
      <c r="L55" s="181">
        <v>8</v>
      </c>
      <c r="M55" s="181">
        <v>9</v>
      </c>
      <c r="N55" s="181">
        <v>10</v>
      </c>
      <c r="O55" s="182" t="s">
        <v>143</v>
      </c>
      <c r="W55" s="67"/>
      <c r="X55" s="67"/>
      <c r="Y55" s="67"/>
      <c r="Z55" s="67"/>
      <c r="AA55" s="67"/>
      <c r="AB55" s="67"/>
    </row>
    <row r="56" spans="2:28">
      <c r="B56" s="183"/>
      <c r="C56" s="184" t="s">
        <v>524</v>
      </c>
      <c r="D56" s="153" t="s">
        <v>514</v>
      </c>
      <c r="E56" s="287">
        <f>1-SUMPRODUCT(F54:N54,F56:N56)</f>
        <v>0.5</v>
      </c>
      <c r="F56" s="287">
        <f>ROUND(F57/$D$57,4)</f>
        <v>0.5</v>
      </c>
      <c r="G56" s="287">
        <f t="shared" ref="G56:N56" si="5">ROUND(G57/$D$57,4)</f>
        <v>0</v>
      </c>
      <c r="H56" s="287">
        <f t="shared" si="5"/>
        <v>0</v>
      </c>
      <c r="I56" s="287">
        <f t="shared" si="5"/>
        <v>0</v>
      </c>
      <c r="J56" s="287">
        <f t="shared" si="5"/>
        <v>0</v>
      </c>
      <c r="K56" s="287">
        <f t="shared" si="5"/>
        <v>0</v>
      </c>
      <c r="L56" s="287">
        <f t="shared" si="5"/>
        <v>0</v>
      </c>
      <c r="M56" s="287">
        <f t="shared" si="5"/>
        <v>0</v>
      </c>
      <c r="N56" s="287">
        <f t="shared" si="5"/>
        <v>0</v>
      </c>
      <c r="O56" s="185"/>
      <c r="W56" s="67"/>
      <c r="X56" s="67"/>
      <c r="Y56" s="67"/>
      <c r="Z56" s="67"/>
      <c r="AA56" s="67"/>
      <c r="AB56" s="67"/>
    </row>
    <row r="57" spans="2:28">
      <c r="B57" s="183"/>
      <c r="C57" s="184" t="s">
        <v>536</v>
      </c>
      <c r="D57" s="186">
        <f>SUMPRODUCT(E57:N57,E54:N54)</f>
        <v>1</v>
      </c>
      <c r="E57" s="288">
        <f>E22</f>
        <v>0.5</v>
      </c>
      <c r="F57" s="288">
        <f t="shared" ref="F57:N57" si="6">F22</f>
        <v>0.5</v>
      </c>
      <c r="G57" s="288">
        <f t="shared" si="6"/>
        <v>0</v>
      </c>
      <c r="H57" s="288">
        <f t="shared" si="6"/>
        <v>0</v>
      </c>
      <c r="I57" s="288">
        <f t="shared" si="6"/>
        <v>0</v>
      </c>
      <c r="J57" s="288">
        <f t="shared" si="6"/>
        <v>0</v>
      </c>
      <c r="K57" s="288">
        <f t="shared" si="6"/>
        <v>0</v>
      </c>
      <c r="L57" s="288">
        <f t="shared" si="6"/>
        <v>0</v>
      </c>
      <c r="M57" s="288">
        <f t="shared" si="6"/>
        <v>0</v>
      </c>
      <c r="N57" s="288">
        <f t="shared" si="6"/>
        <v>0</v>
      </c>
      <c r="O57" s="185" t="s">
        <v>144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136</v>
      </c>
      <c r="D58" s="188"/>
      <c r="E58" s="156" t="str">
        <f>E23</f>
        <v>MeteoGroup</v>
      </c>
      <c r="F58" s="156" t="str">
        <f t="shared" ref="F58:N58" si="7">F23</f>
        <v>MeteoGroup</v>
      </c>
      <c r="G58" s="156" t="str">
        <f t="shared" si="7"/>
        <v>DWD</v>
      </c>
      <c r="H58" s="156" t="str">
        <f t="shared" si="7"/>
        <v>DWD</v>
      </c>
      <c r="I58" s="156" t="str">
        <f t="shared" si="7"/>
        <v>DWD</v>
      </c>
      <c r="J58" s="156" t="str">
        <f t="shared" si="7"/>
        <v>DWD</v>
      </c>
      <c r="K58" s="156" t="str">
        <f t="shared" si="7"/>
        <v>DWD</v>
      </c>
      <c r="L58" s="156" t="str">
        <f t="shared" si="7"/>
        <v>DWD</v>
      </c>
      <c r="M58" s="156" t="str">
        <f t="shared" si="7"/>
        <v>DWD</v>
      </c>
      <c r="N58" s="156" t="str">
        <f t="shared" si="7"/>
        <v>DWD</v>
      </c>
      <c r="O58" s="185" t="s">
        <v>141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519</v>
      </c>
      <c r="D59" s="188"/>
      <c r="E59" s="156" t="str">
        <f>E24</f>
        <v>Wipperfürth</v>
      </c>
      <c r="F59" s="156" t="str">
        <f t="shared" ref="F59:N59" si="8">F24</f>
        <v xml:space="preserve">Bergisch Gladbach </v>
      </c>
      <c r="G59" s="156">
        <f t="shared" si="8"/>
        <v>0</v>
      </c>
      <c r="H59" s="156">
        <f t="shared" si="8"/>
        <v>0</v>
      </c>
      <c r="I59" s="156">
        <f t="shared" si="8"/>
        <v>0</v>
      </c>
      <c r="J59" s="156">
        <f t="shared" si="8"/>
        <v>0</v>
      </c>
      <c r="K59" s="156">
        <f t="shared" si="8"/>
        <v>0</v>
      </c>
      <c r="L59" s="156">
        <f t="shared" si="8"/>
        <v>0</v>
      </c>
      <c r="M59" s="156">
        <f t="shared" si="8"/>
        <v>0</v>
      </c>
      <c r="N59" s="156">
        <f t="shared" si="8"/>
        <v>0</v>
      </c>
      <c r="O59" s="185" t="s">
        <v>520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513</v>
      </c>
      <c r="D60" s="188"/>
      <c r="E60" s="160">
        <f>E25</f>
        <v>104191</v>
      </c>
      <c r="F60" s="160">
        <f t="shared" ref="F60:N60" si="9">F25</f>
        <v>105270</v>
      </c>
      <c r="G60" s="160">
        <f t="shared" si="9"/>
        <v>0</v>
      </c>
      <c r="H60" s="160">
        <f t="shared" si="9"/>
        <v>0</v>
      </c>
      <c r="I60" s="160">
        <f t="shared" si="9"/>
        <v>0</v>
      </c>
      <c r="J60" s="160">
        <f t="shared" si="9"/>
        <v>0</v>
      </c>
      <c r="K60" s="160">
        <f t="shared" si="9"/>
        <v>0</v>
      </c>
      <c r="L60" s="160">
        <f t="shared" si="9"/>
        <v>0</v>
      </c>
      <c r="M60" s="160">
        <f t="shared" si="9"/>
        <v>0</v>
      </c>
      <c r="N60" s="160">
        <f t="shared" si="9"/>
        <v>0</v>
      </c>
      <c r="O60" s="185" t="s">
        <v>142</v>
      </c>
      <c r="W60" s="67"/>
      <c r="X60" s="67"/>
      <c r="Y60" s="67"/>
      <c r="Z60" s="67"/>
      <c r="AA60" s="67"/>
      <c r="AB60" s="67"/>
    </row>
    <row r="61" spans="2:28">
      <c r="B61" s="183"/>
      <c r="C61" s="187" t="s">
        <v>140</v>
      </c>
      <c r="D61" s="188"/>
      <c r="E61" s="158" t="str">
        <f>E26</f>
        <v>Temp. (2m)</v>
      </c>
      <c r="F61" s="158" t="str">
        <f t="shared" ref="F61:N61" si="10">F26</f>
        <v>Temp. (2m)</v>
      </c>
      <c r="G61" s="158" t="str">
        <f t="shared" si="10"/>
        <v>Temp. (2m)</v>
      </c>
      <c r="H61" s="158" t="str">
        <f t="shared" si="10"/>
        <v>Temp. (2m)</v>
      </c>
      <c r="I61" s="158" t="str">
        <f t="shared" si="10"/>
        <v>Temp. (2m)</v>
      </c>
      <c r="J61" s="158" t="str">
        <f t="shared" si="10"/>
        <v>Temp. (2m)</v>
      </c>
      <c r="K61" s="158" t="str">
        <f t="shared" si="10"/>
        <v>Temp. (2m)</v>
      </c>
      <c r="L61" s="158" t="str">
        <f t="shared" si="10"/>
        <v>Temp. (2m)</v>
      </c>
      <c r="M61" s="158" t="str">
        <f t="shared" si="10"/>
        <v>Temp. (2m)</v>
      </c>
      <c r="N61" s="158" t="str">
        <f t="shared" si="10"/>
        <v>Temp. (2m)</v>
      </c>
      <c r="O61" s="185" t="s">
        <v>141</v>
      </c>
      <c r="W61" s="67"/>
      <c r="X61" s="67"/>
      <c r="Y61" s="67"/>
      <c r="Z61" s="67"/>
      <c r="AA61" s="67"/>
      <c r="AB61" s="67"/>
    </row>
    <row r="62" spans="2:28"/>
    <row r="63" spans="2:28">
      <c r="C63" s="55" t="s">
        <v>518</v>
      </c>
      <c r="D63" s="130"/>
      <c r="E63" s="130"/>
      <c r="F63" s="157">
        <f>F29</f>
        <v>2</v>
      </c>
    </row>
    <row r="64" spans="2:28" ht="15" customHeight="1">
      <c r="E64" s="178">
        <f>IF(E65&gt;$F$63,0,1)</f>
        <v>1</v>
      </c>
      <c r="F64" s="178">
        <f t="shared" ref="F64:N64" si="11">IF(F65&gt;$F$63,0,1)</f>
        <v>1</v>
      </c>
      <c r="G64" s="178">
        <f t="shared" si="11"/>
        <v>0</v>
      </c>
      <c r="H64" s="178">
        <f t="shared" si="11"/>
        <v>0</v>
      </c>
      <c r="I64" s="178">
        <f t="shared" si="11"/>
        <v>0</v>
      </c>
      <c r="J64" s="178">
        <f t="shared" si="11"/>
        <v>0</v>
      </c>
      <c r="K64" s="178">
        <f t="shared" si="11"/>
        <v>0</v>
      </c>
      <c r="L64" s="178">
        <f t="shared" si="11"/>
        <v>0</v>
      </c>
      <c r="M64" s="178">
        <f t="shared" si="11"/>
        <v>0</v>
      </c>
      <c r="N64" s="178">
        <f t="shared" si="11"/>
        <v>0</v>
      </c>
    </row>
    <row r="65" spans="2:15" ht="18" customHeight="1">
      <c r="B65" s="130"/>
      <c r="C65" s="179" t="s">
        <v>139</v>
      </c>
      <c r="D65" s="180" t="s">
        <v>255</v>
      </c>
      <c r="E65" s="191">
        <v>1</v>
      </c>
      <c r="F65" s="191">
        <v>2</v>
      </c>
      <c r="G65" s="191">
        <v>3</v>
      </c>
      <c r="H65" s="191">
        <v>4</v>
      </c>
      <c r="I65" s="191">
        <v>5</v>
      </c>
      <c r="J65" s="191">
        <v>6</v>
      </c>
      <c r="K65" s="191">
        <v>7</v>
      </c>
      <c r="L65" s="191">
        <v>8</v>
      </c>
      <c r="M65" s="191">
        <v>9</v>
      </c>
      <c r="N65" s="191">
        <v>10</v>
      </c>
      <c r="O65" s="182" t="s">
        <v>143</v>
      </c>
    </row>
    <row r="66" spans="2:15">
      <c r="B66" s="183"/>
      <c r="C66" s="184" t="s">
        <v>525</v>
      </c>
      <c r="D66" s="186" t="s">
        <v>254</v>
      </c>
      <c r="E66" s="287">
        <f>1-SUMPRODUCT(F64:N64,F66:N66)</f>
        <v>0.5</v>
      </c>
      <c r="F66" s="287">
        <f>ROUND(F67/$D$67,4)</f>
        <v>0.5</v>
      </c>
      <c r="G66" s="287">
        <f t="shared" ref="G66:N66" si="12">ROUND(G67/$D$67,4)</f>
        <v>0.25</v>
      </c>
      <c r="H66" s="287">
        <f t="shared" si="12"/>
        <v>0.125</v>
      </c>
      <c r="I66" s="287">
        <f t="shared" si="12"/>
        <v>0</v>
      </c>
      <c r="J66" s="287">
        <f t="shared" si="12"/>
        <v>0</v>
      </c>
      <c r="K66" s="287">
        <f t="shared" si="12"/>
        <v>0</v>
      </c>
      <c r="L66" s="287">
        <f t="shared" si="12"/>
        <v>0</v>
      </c>
      <c r="M66" s="287">
        <f t="shared" si="12"/>
        <v>0</v>
      </c>
      <c r="N66" s="287">
        <f t="shared" si="12"/>
        <v>0</v>
      </c>
      <c r="O66" s="185"/>
    </row>
    <row r="67" spans="2:15">
      <c r="B67" s="183"/>
      <c r="C67" s="184" t="s">
        <v>532</v>
      </c>
      <c r="D67" s="186">
        <f>SUMPRODUCT(E67:N67,E64:N64)</f>
        <v>1</v>
      </c>
      <c r="E67" s="295">
        <f>E33</f>
        <v>0.5</v>
      </c>
      <c r="F67" s="295">
        <f t="shared" ref="F67:N67" si="13">F33</f>
        <v>0.5</v>
      </c>
      <c r="G67" s="295">
        <f t="shared" si="13"/>
        <v>0.25</v>
      </c>
      <c r="H67" s="295">
        <f t="shared" si="13"/>
        <v>0.125</v>
      </c>
      <c r="I67" s="295">
        <f t="shared" si="13"/>
        <v>0</v>
      </c>
      <c r="J67" s="295">
        <f t="shared" si="13"/>
        <v>0</v>
      </c>
      <c r="K67" s="295">
        <f t="shared" si="13"/>
        <v>0</v>
      </c>
      <c r="L67" s="295">
        <f t="shared" si="13"/>
        <v>0</v>
      </c>
      <c r="M67" s="295">
        <f t="shared" si="13"/>
        <v>0</v>
      </c>
      <c r="N67" s="295">
        <f t="shared" si="13"/>
        <v>0</v>
      </c>
      <c r="O67" s="185" t="s">
        <v>144</v>
      </c>
    </row>
    <row r="68" spans="2:15">
      <c r="B68" s="183"/>
      <c r="C68" s="187" t="s">
        <v>358</v>
      </c>
      <c r="D68" s="153" t="s">
        <v>357</v>
      </c>
      <c r="E68" s="156" t="str">
        <f>E34</f>
        <v>D</v>
      </c>
      <c r="F68" s="156" t="str">
        <f t="shared" ref="F68:N68" si="14">F34</f>
        <v>D-1</v>
      </c>
      <c r="G68" s="156" t="str">
        <f t="shared" si="14"/>
        <v>D-2</v>
      </c>
      <c r="H68" s="156" t="str">
        <f t="shared" si="14"/>
        <v>D-3</v>
      </c>
      <c r="I68" s="156">
        <f t="shared" si="14"/>
        <v>0</v>
      </c>
      <c r="J68" s="156">
        <f t="shared" si="14"/>
        <v>0</v>
      </c>
      <c r="K68" s="156">
        <f t="shared" si="14"/>
        <v>0</v>
      </c>
      <c r="L68" s="156">
        <f t="shared" si="14"/>
        <v>0</v>
      </c>
      <c r="M68" s="156">
        <f t="shared" si="14"/>
        <v>0</v>
      </c>
      <c r="N68" s="156">
        <f t="shared" si="14"/>
        <v>0</v>
      </c>
      <c r="O68" s="185" t="s">
        <v>141</v>
      </c>
    </row>
    <row r="69" spans="2:15">
      <c r="B69" s="183"/>
      <c r="C69" s="187" t="s">
        <v>447</v>
      </c>
      <c r="D69" s="153" t="s">
        <v>446</v>
      </c>
      <c r="E69" s="159" t="str">
        <f>E35</f>
        <v>Gastag</v>
      </c>
      <c r="F69" s="159" t="str">
        <f t="shared" ref="F69:N69" si="15">F35</f>
        <v>Gastag</v>
      </c>
      <c r="G69" s="159" t="str">
        <f t="shared" si="15"/>
        <v>Gastag</v>
      </c>
      <c r="H69" s="159" t="str">
        <f t="shared" si="15"/>
        <v>Gastag</v>
      </c>
      <c r="I69" s="162">
        <f t="shared" si="15"/>
        <v>0</v>
      </c>
      <c r="J69" s="162">
        <f t="shared" si="15"/>
        <v>0</v>
      </c>
      <c r="K69" s="162">
        <f t="shared" si="15"/>
        <v>0</v>
      </c>
      <c r="L69" s="162">
        <f t="shared" si="15"/>
        <v>0</v>
      </c>
      <c r="M69" s="162">
        <f t="shared" si="15"/>
        <v>0</v>
      </c>
      <c r="N69" s="162">
        <f t="shared" si="15"/>
        <v>0</v>
      </c>
      <c r="O69" s="185" t="s">
        <v>141</v>
      </c>
    </row>
    <row r="70" spans="2:15">
      <c r="B70" s="183"/>
      <c r="C70" s="187" t="s">
        <v>604</v>
      </c>
      <c r="D70" s="153" t="s">
        <v>605</v>
      </c>
      <c r="E70" s="159" t="str">
        <f>E36</f>
        <v>CET/CEST</v>
      </c>
      <c r="F70" s="159" t="str">
        <f t="shared" ref="F70:N70" si="16">F36</f>
        <v>CET/CEST</v>
      </c>
      <c r="G70" s="159" t="str">
        <f t="shared" si="16"/>
        <v>CET/CEST</v>
      </c>
      <c r="H70" s="159" t="str">
        <f t="shared" si="16"/>
        <v>CET/CEST</v>
      </c>
      <c r="I70" s="162" t="str">
        <f t="shared" si="16"/>
        <v>CET/CEST</v>
      </c>
      <c r="J70" s="162" t="str">
        <f t="shared" si="16"/>
        <v>CET/CEST</v>
      </c>
      <c r="K70" s="162" t="str">
        <f t="shared" si="16"/>
        <v>CET/CEST</v>
      </c>
      <c r="L70" s="162" t="str">
        <f t="shared" si="16"/>
        <v>CET/CEST</v>
      </c>
      <c r="M70" s="162" t="str">
        <f t="shared" si="16"/>
        <v>CET/CEST</v>
      </c>
      <c r="N70" s="162" t="str">
        <f t="shared" si="16"/>
        <v>CET/CEST</v>
      </c>
      <c r="O70" s="185" t="s">
        <v>141</v>
      </c>
    </row>
    <row r="71" spans="2:15">
      <c r="B71" s="183"/>
      <c r="C71" s="192" t="s">
        <v>439</v>
      </c>
      <c r="D71" s="119" t="s">
        <v>537</v>
      </c>
      <c r="E71" s="163" t="s">
        <v>449</v>
      </c>
      <c r="F71" s="163" t="s">
        <v>449</v>
      </c>
      <c r="G71" s="163" t="str">
        <f t="shared" ref="G71:N71" si="17">G37</f>
        <v>Temp.-IST</v>
      </c>
      <c r="H71" s="163" t="str">
        <f t="shared" si="17"/>
        <v>Temp.-IST</v>
      </c>
      <c r="I71" s="163">
        <f t="shared" si="17"/>
        <v>0</v>
      </c>
      <c r="J71" s="163">
        <f t="shared" si="17"/>
        <v>0</v>
      </c>
      <c r="K71" s="163">
        <f t="shared" si="17"/>
        <v>0</v>
      </c>
      <c r="L71" s="163">
        <f t="shared" si="17"/>
        <v>0</v>
      </c>
      <c r="M71" s="163">
        <f t="shared" si="17"/>
        <v>0</v>
      </c>
      <c r="N71" s="163">
        <f t="shared" si="17"/>
        <v>0</v>
      </c>
      <c r="O71" s="185" t="s">
        <v>141</v>
      </c>
    </row>
    <row r="72" spans="2:15"/>
    <row r="73" spans="2:15" ht="15.75" customHeight="1">
      <c r="C73" s="362" t="s">
        <v>579</v>
      </c>
      <c r="D73" s="362"/>
      <c r="E73" s="362"/>
      <c r="F73" s="362"/>
    </row>
    <row r="74" spans="2:15"/>
    <row r="79" spans="2:15"/>
  </sheetData>
  <mergeCells count="4">
    <mergeCell ref="C13:E13"/>
    <mergeCell ref="C14:D14"/>
    <mergeCell ref="C15:D15"/>
    <mergeCell ref="C73:F73"/>
  </mergeCells>
  <conditionalFormatting sqref="G22:N25">
    <cfRule type="expression" dxfId="56" priority="30">
      <formula>IF(G$20&lt;=$F$18,1,0)</formula>
    </cfRule>
  </conditionalFormatting>
  <conditionalFormatting sqref="E33:N37">
    <cfRule type="expression" dxfId="55" priority="29">
      <formula>IF(E$31&lt;=$F$29,1,0)</formula>
    </cfRule>
  </conditionalFormatting>
  <conditionalFormatting sqref="E26:N26">
    <cfRule type="expression" dxfId="54" priority="28">
      <formula>IF(E$20&lt;=$F$18,1,0)</formula>
    </cfRule>
  </conditionalFormatting>
  <conditionalFormatting sqref="E26:N26">
    <cfRule type="expression" dxfId="53" priority="27">
      <formula>IF(E$20&lt;=$F$18,1,0)</formula>
    </cfRule>
  </conditionalFormatting>
  <conditionalFormatting sqref="E57:N60">
    <cfRule type="expression" dxfId="52" priority="24">
      <formula>IF(E$55&lt;=$F$53,1,0)</formula>
    </cfRule>
  </conditionalFormatting>
  <conditionalFormatting sqref="E61:N61">
    <cfRule type="expression" dxfId="51" priority="23">
      <formula>IF(E$55&lt;=$F$53,1,0)</formula>
    </cfRule>
  </conditionalFormatting>
  <conditionalFormatting sqref="E67:N69">
    <cfRule type="expression" dxfId="50" priority="17">
      <formula>IF(E$65&lt;=$F$63,1,0)</formula>
    </cfRule>
  </conditionalFormatting>
  <conditionalFormatting sqref="E66:N69 E71:N71">
    <cfRule type="expression" dxfId="49" priority="15">
      <formula>IF(E$65&gt;$F$63,1,0)</formula>
    </cfRule>
  </conditionalFormatting>
  <conditionalFormatting sqref="E57:N61">
    <cfRule type="expression" dxfId="48" priority="14">
      <formula>IF(E$55&gt;$F$53,1,0)</formula>
    </cfRule>
  </conditionalFormatting>
  <conditionalFormatting sqref="E26:N26 G21:N25">
    <cfRule type="expression" dxfId="47" priority="13">
      <formula>IF(E$20&gt;$F$18,1,0)</formula>
    </cfRule>
  </conditionalFormatting>
  <conditionalFormatting sqref="E33:N37">
    <cfRule type="expression" dxfId="46" priority="12">
      <formula>IF(E$31&gt;$F$29,1,0)</formula>
    </cfRule>
  </conditionalFormatting>
  <conditionalFormatting sqref="H11 H8:H9">
    <cfRule type="expression" dxfId="45" priority="11">
      <formula>IF($F$9=1,1,0)</formula>
    </cfRule>
  </conditionalFormatting>
  <conditionalFormatting sqref="E56:N56">
    <cfRule type="expression" dxfId="44" priority="10">
      <formula>IF(E$55&gt;$F$53,1,0)</formula>
    </cfRule>
  </conditionalFormatting>
  <conditionalFormatting sqref="E32:N32">
    <cfRule type="expression" dxfId="43" priority="9">
      <formula>IF(E$31&gt;$F$29,1,0)</formula>
    </cfRule>
  </conditionalFormatting>
  <conditionalFormatting sqref="E71:N71">
    <cfRule type="expression" dxfId="42" priority="8">
      <formula>IF(E$65&lt;=$F$63,1,0)</formula>
    </cfRule>
  </conditionalFormatting>
  <conditionalFormatting sqref="H10">
    <cfRule type="expression" dxfId="41" priority="7">
      <formula>IF($F$9=1,1,0)</formula>
    </cfRule>
  </conditionalFormatting>
  <conditionalFormatting sqref="E70:N70">
    <cfRule type="expression" dxfId="40" priority="4">
      <formula>IF(E$65&lt;=$F$63,1,0)</formula>
    </cfRule>
  </conditionalFormatting>
  <conditionalFormatting sqref="E70:N70">
    <cfRule type="expression" dxfId="39" priority="3">
      <formula>IF(E$65&gt;$F$63,1,0)</formula>
    </cfRule>
  </conditionalFormatting>
  <conditionalFormatting sqref="E22:F25">
    <cfRule type="expression" dxfId="38" priority="2">
      <formula>IF(E$20&lt;=$F$18,1,0)</formula>
    </cfRule>
  </conditionalFormatting>
  <conditionalFormatting sqref="E21:F25">
    <cfRule type="expression" dxfId="37" priority="1">
      <formula>IF(E$20&gt;$F$18,1,0)</formula>
    </cfRule>
  </conditionalFormatting>
  <dataValidations count="14">
    <dataValidation type="whole" allowBlank="1" showInputMessage="1" showErrorMessage="1" sqref="F9" xr:uid="{00000000-0002-0000-0300-000000000000}">
      <formula1>1</formula1>
      <formula2>20</formula2>
    </dataValidation>
    <dataValidation type="list" allowBlank="1" showInputMessage="1" showErrorMessage="1" sqref="E37:N37 E71:N71" xr:uid="{00000000-0002-0000-0300-000001000000}">
      <formula1>$R$37:$S$37</formula1>
    </dataValidation>
    <dataValidation type="list" allowBlank="1" showInputMessage="1" showErrorMessage="1" errorTitle="Prognosezeitraum" error="Werte zwischen 0 - 240h" sqref="E34:N34 E68:N68" xr:uid="{00000000-0002-0000-0300-000003000000}">
      <formula1>$R$34:$AB$34</formula1>
    </dataValidation>
    <dataValidation type="list" allowBlank="1" showInputMessage="1" showErrorMessage="1" sqref="E35:N35 E69:N69" xr:uid="{00000000-0002-0000-0300-000004000000}">
      <formula1>$R$35:$S$35</formula1>
    </dataValidation>
    <dataValidation type="list" allowBlank="1" showInputMessage="1" showErrorMessage="1" sqref="E58:N58 E23:N23" xr:uid="{00000000-0002-0000-0300-000005000000}">
      <formula1>$R$23:$T$23</formula1>
    </dataValidation>
    <dataValidation type="list" allowBlank="1" showInputMessage="1" showErrorMessage="1" sqref="F53" xr:uid="{00000000-0002-0000-0300-000006000000}">
      <formula1>$E$55:$N$55</formula1>
    </dataValidation>
    <dataValidation type="list" allowBlank="1" showInputMessage="1" showErrorMessage="1" sqref="F18" xr:uid="{00000000-0002-0000-0300-000007000000}">
      <formula1>$E$20:$N$20</formula1>
    </dataValidation>
    <dataValidation type="list" allowBlank="1" showInputMessage="1" showErrorMessage="1" sqref="F29" xr:uid="{00000000-0002-0000-0300-000008000000}">
      <formula1>$E$31:$N$31</formula1>
    </dataValidation>
    <dataValidation type="list" allowBlank="1" showInputMessage="1" showErrorMessage="1" sqref="F63" xr:uid="{00000000-0002-0000-0300-000009000000}">
      <formula1>$E$65:$N$65</formula1>
    </dataValidation>
    <dataValidation type="list" allowBlank="1" showInputMessage="1" showErrorMessage="1" sqref="F14:F15" xr:uid="{00000000-0002-0000-0300-00000A000000}">
      <formula1>$R$15:$AV$15</formula1>
    </dataValidation>
    <dataValidation type="list" allowBlank="1" showInputMessage="1" showErrorMessage="1" sqref="G14:G15" xr:uid="{00000000-0002-0000-0300-00000B000000}">
      <formula1>$R$14:$AC$14</formula1>
    </dataValidation>
    <dataValidation type="list" allowBlank="1" showInputMessage="1" showErrorMessage="1" sqref="E36:N36 E70:N70" xr:uid="{00000000-0002-0000-0300-00000C000000}">
      <formula1>$R$36:$S$36</formula1>
    </dataValidation>
    <dataValidation type="list" allowBlank="1" showInputMessage="1" showErrorMessage="1" sqref="E26:N26" xr:uid="{C25EB8CD-B550-4F08-9A5B-6F1FA1C9BDBF}">
      <formula1>$R$26:$U$26</formula1>
    </dataValidation>
    <dataValidation type="list" allowBlank="1" showInputMessage="1" showErrorMessage="1" sqref="E61:N61" xr:uid="{884F1746-AC4D-4C09-9E75-594C5034A5C9}">
      <formula1>$R$27:$S$27</formula1>
    </dataValidation>
  </dataValidations>
  <pageMargins left="0.25" right="0.25" top="0.75" bottom="0.75" header="0.3" footer="0.3"/>
  <pageSetup paperSize="9" scale="43" orientation="landscape" r:id="rId1"/>
  <ignoredErrors>
    <ignoredError sqref="E67:N69 E37:N37 G25:N25 E57:N60 I22:N22 F53 F63 G24:N24 G71:N71 E34:N35 E70:N70 G33:N33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FC78"/>
  <sheetViews>
    <sheetView showGridLines="0" zoomScale="70" zoomScaleNormal="70" workbookViewId="0">
      <selection activeCell="K17" sqref="K17"/>
    </sheetView>
  </sheetViews>
  <sheetFormatPr baseColWidth="10" defaultColWidth="0" defaultRowHeight="15" customHeight="1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14" width="12.7109375" style="128" customWidth="1"/>
    <col min="15" max="15" width="34.28515625" style="128" customWidth="1"/>
    <col min="16" max="16" width="7.28515625" style="170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6383" width="22.5703125" style="56" hidden="1"/>
    <col min="16384" max="16384" width="1" style="56" hidden="1" customWidth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Netz3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2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>
        <f>INDEX('SLP-Verfahren'!D45:D59,'SLP-Temp-Gebiet #02'!F10)</f>
        <v>0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527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301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2:28" ht="19.5" customHeight="1">
      <c r="B17" s="176" t="s">
        <v>516</v>
      </c>
      <c r="C17" s="177"/>
      <c r="D17" s="301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2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2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2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2:28">
      <c r="B21" s="183"/>
      <c r="C21" s="184" t="s">
        <v>524</v>
      </c>
      <c r="D21" s="153" t="s">
        <v>514</v>
      </c>
      <c r="E21" s="289">
        <f>1-SUMPRODUCT(F19:N19,F21:N21)</f>
        <v>0.5</v>
      </c>
      <c r="F21" s="289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2:28">
      <c r="B22" s="183"/>
      <c r="C22" s="184" t="s">
        <v>536</v>
      </c>
      <c r="D22" s="186">
        <f>SUMPRODUCT(E22:N22,E19:N19)</f>
        <v>2</v>
      </c>
      <c r="E22" s="291">
        <v>1</v>
      </c>
      <c r="F22" s="291">
        <v>1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2:28">
      <c r="B23" s="183"/>
      <c r="C23" s="187" t="s">
        <v>136</v>
      </c>
      <c r="D23" s="188"/>
      <c r="E23" s="156" t="s">
        <v>138</v>
      </c>
      <c r="F23" s="156" t="s">
        <v>138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Wetterdienstleister ABC</v>
      </c>
      <c r="U23" s="67"/>
      <c r="V23" s="67"/>
      <c r="W23" s="67"/>
      <c r="X23" s="67"/>
      <c r="Y23" s="67"/>
      <c r="Z23" s="67"/>
      <c r="AA23" s="67"/>
      <c r="AB23" s="67"/>
    </row>
    <row r="24" spans="2:28">
      <c r="B24" s="183"/>
      <c r="C24" s="187" t="s">
        <v>519</v>
      </c>
      <c r="D24" s="188"/>
      <c r="E24" s="156" t="s">
        <v>580</v>
      </c>
      <c r="F24" s="156" t="s">
        <v>581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2:28">
      <c r="B25" s="183"/>
      <c r="C25" s="187" t="s">
        <v>513</v>
      </c>
      <c r="D25" s="188"/>
      <c r="E25" s="160" t="s">
        <v>360</v>
      </c>
      <c r="F25" s="160" t="s">
        <v>360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2:28">
      <c r="B26" s="183"/>
      <c r="C26" s="187" t="s">
        <v>140</v>
      </c>
      <c r="D26" s="188"/>
      <c r="E26" s="156" t="s">
        <v>502</v>
      </c>
      <c r="F26" s="156" t="s">
        <v>502</v>
      </c>
      <c r="G26" s="156"/>
      <c r="H26" s="156"/>
      <c r="I26" s="156"/>
      <c r="J26" s="156"/>
      <c r="K26" s="156"/>
      <c r="L26" s="156"/>
      <c r="M26" s="156"/>
      <c r="N26" s="156"/>
      <c r="O26" s="185" t="s">
        <v>141</v>
      </c>
      <c r="Q26" s="211"/>
      <c r="R26" s="67" t="s">
        <v>502</v>
      </c>
      <c r="S26" s="67" t="s">
        <v>503</v>
      </c>
      <c r="T26" s="67"/>
      <c r="U26" s="67"/>
      <c r="V26" s="67"/>
      <c r="W26" s="67"/>
      <c r="X26" s="67"/>
      <c r="Y26" s="67"/>
      <c r="Z26" s="67"/>
      <c r="AA26" s="67"/>
      <c r="AB26" s="67"/>
    </row>
    <row r="27" spans="2:28">
      <c r="B27" s="183"/>
      <c r="C27" s="189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Q27" s="211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2:28">
      <c r="B28" s="130"/>
      <c r="C28" s="55" t="s">
        <v>518</v>
      </c>
      <c r="D28" s="130"/>
      <c r="E28" s="130"/>
      <c r="F28" s="48">
        <v>4</v>
      </c>
      <c r="H28" s="130"/>
      <c r="I28" s="172"/>
      <c r="J28" s="130"/>
      <c r="K28" s="130"/>
      <c r="L28" s="130"/>
      <c r="M28" s="130"/>
      <c r="N28" s="130"/>
      <c r="O28" s="130"/>
    </row>
    <row r="29" spans="2:28" ht="15" customHeight="1">
      <c r="E29" s="178">
        <f>IF(E30&gt;$F$28,0,1)</f>
        <v>1</v>
      </c>
      <c r="F29" s="178">
        <f t="shared" ref="F29:N29" si="2">IF(F30&gt;$F$28,0,1)</f>
        <v>1</v>
      </c>
      <c r="G29" s="178">
        <f t="shared" si="2"/>
        <v>1</v>
      </c>
      <c r="H29" s="178">
        <f t="shared" si="2"/>
        <v>1</v>
      </c>
      <c r="I29" s="178">
        <f t="shared" si="2"/>
        <v>0</v>
      </c>
      <c r="J29" s="178">
        <f t="shared" si="2"/>
        <v>0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Q29" s="211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2:28">
      <c r="B30" s="183"/>
      <c r="C30" s="179" t="s">
        <v>139</v>
      </c>
      <c r="D30" s="180" t="s">
        <v>255</v>
      </c>
      <c r="E30" s="191">
        <v>1</v>
      </c>
      <c r="F30" s="191">
        <v>2</v>
      </c>
      <c r="G30" s="191">
        <v>3</v>
      </c>
      <c r="H30" s="191">
        <v>4</v>
      </c>
      <c r="I30" s="191">
        <v>5</v>
      </c>
      <c r="J30" s="191">
        <v>6</v>
      </c>
      <c r="K30" s="191">
        <v>7</v>
      </c>
      <c r="L30" s="191">
        <v>8</v>
      </c>
      <c r="M30" s="191">
        <v>9</v>
      </c>
      <c r="N30" s="191">
        <v>10</v>
      </c>
      <c r="O30" s="182" t="s">
        <v>143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2:28">
      <c r="B31" s="183"/>
      <c r="C31" s="184" t="s">
        <v>525</v>
      </c>
      <c r="D31" s="186" t="s">
        <v>254</v>
      </c>
      <c r="E31" s="287">
        <f>1-SUMPRODUCT(F29:N29,F31:N31)</f>
        <v>0.5333</v>
      </c>
      <c r="F31" s="287">
        <f>ROUND(F32/$D$32,4)</f>
        <v>0.26669999999999999</v>
      </c>
      <c r="G31" s="287">
        <f t="shared" ref="G31:N31" si="3">ROUND(G32/$D$32,4)</f>
        <v>0.1333</v>
      </c>
      <c r="H31" s="287">
        <f t="shared" si="3"/>
        <v>6.6699999999999995E-2</v>
      </c>
      <c r="I31" s="287">
        <f t="shared" si="3"/>
        <v>0</v>
      </c>
      <c r="J31" s="287">
        <f t="shared" si="3"/>
        <v>0</v>
      </c>
      <c r="K31" s="287">
        <f t="shared" si="3"/>
        <v>0</v>
      </c>
      <c r="L31" s="287">
        <f t="shared" si="3"/>
        <v>0</v>
      </c>
      <c r="M31" s="287">
        <f t="shared" si="3"/>
        <v>0</v>
      </c>
      <c r="N31" s="287">
        <f t="shared" si="3"/>
        <v>0</v>
      </c>
      <c r="O31" s="185"/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2:28">
      <c r="B32" s="183"/>
      <c r="C32" s="184" t="s">
        <v>532</v>
      </c>
      <c r="D32" s="293">
        <f>SUMPRODUCT(E32:N32,E29:N29)</f>
        <v>1.875</v>
      </c>
      <c r="E32" s="288">
        <v>1</v>
      </c>
      <c r="F32" s="288">
        <v>0.5</v>
      </c>
      <c r="G32" s="288">
        <v>0.25</v>
      </c>
      <c r="H32" s="288">
        <v>0.125</v>
      </c>
      <c r="I32" s="155"/>
      <c r="J32" s="155"/>
      <c r="K32" s="155"/>
      <c r="L32" s="155"/>
      <c r="M32" s="155"/>
      <c r="N32" s="155"/>
      <c r="O32" s="185" t="s">
        <v>144</v>
      </c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7" t="s">
        <v>358</v>
      </c>
      <c r="D33" s="153" t="s">
        <v>357</v>
      </c>
      <c r="E33" s="156" t="s">
        <v>3</v>
      </c>
      <c r="F33" s="156" t="s">
        <v>356</v>
      </c>
      <c r="G33" s="156" t="s">
        <v>347</v>
      </c>
      <c r="H33" s="156" t="s">
        <v>348</v>
      </c>
      <c r="I33" s="156"/>
      <c r="J33" s="156"/>
      <c r="K33" s="156"/>
      <c r="L33" s="156"/>
      <c r="M33" s="156"/>
      <c r="N33" s="156"/>
      <c r="O33" s="185" t="s">
        <v>141</v>
      </c>
      <c r="Q33" s="211"/>
      <c r="R33" s="67" t="s">
        <v>3</v>
      </c>
      <c r="S33" s="67" t="s">
        <v>356</v>
      </c>
      <c r="T33" s="67" t="s">
        <v>347</v>
      </c>
      <c r="U33" s="67" t="s">
        <v>348</v>
      </c>
      <c r="V33" s="67" t="s">
        <v>349</v>
      </c>
      <c r="W33" s="67" t="s">
        <v>350</v>
      </c>
      <c r="X33" s="67" t="s">
        <v>351</v>
      </c>
      <c r="Y33" s="67" t="s">
        <v>352</v>
      </c>
      <c r="Z33" s="67" t="s">
        <v>353</v>
      </c>
      <c r="AA33" s="67" t="s">
        <v>354</v>
      </c>
      <c r="AB33" s="67" t="s">
        <v>355</v>
      </c>
    </row>
    <row r="34" spans="2:28">
      <c r="B34" s="183"/>
      <c r="C34" s="187" t="s">
        <v>447</v>
      </c>
      <c r="D34" s="153" t="s">
        <v>446</v>
      </c>
      <c r="E34" s="156" t="s">
        <v>510</v>
      </c>
      <c r="F34" s="156" t="s">
        <v>510</v>
      </c>
      <c r="G34" s="156" t="s">
        <v>510</v>
      </c>
      <c r="H34" s="156" t="s">
        <v>510</v>
      </c>
      <c r="I34" s="162"/>
      <c r="J34" s="162"/>
      <c r="K34" s="162"/>
      <c r="L34" s="162"/>
      <c r="M34" s="162"/>
      <c r="N34" s="162"/>
      <c r="O34" s="185" t="s">
        <v>141</v>
      </c>
      <c r="Q34" s="211"/>
      <c r="R34" s="67" t="s">
        <v>510</v>
      </c>
      <c r="S34" s="67" t="s">
        <v>511</v>
      </c>
      <c r="T34" s="67"/>
      <c r="U34" s="67"/>
      <c r="V34" s="67"/>
      <c r="W34" s="67"/>
      <c r="X34" s="67"/>
      <c r="Y34" s="67"/>
      <c r="Z34" s="67"/>
      <c r="AA34" s="67"/>
      <c r="AB34" s="67"/>
    </row>
    <row r="35" spans="2:28">
      <c r="B35" s="183"/>
      <c r="C35" s="187" t="s">
        <v>604</v>
      </c>
      <c r="D35" s="153" t="s">
        <v>605</v>
      </c>
      <c r="E35" s="156" t="s">
        <v>603</v>
      </c>
      <c r="F35" s="156" t="s">
        <v>603</v>
      </c>
      <c r="G35" s="156" t="s">
        <v>603</v>
      </c>
      <c r="H35" s="156" t="s">
        <v>603</v>
      </c>
      <c r="I35" s="156" t="s">
        <v>603</v>
      </c>
      <c r="J35" s="156" t="s">
        <v>603</v>
      </c>
      <c r="K35" s="156" t="s">
        <v>603</v>
      </c>
      <c r="L35" s="156" t="s">
        <v>603</v>
      </c>
      <c r="M35" s="156" t="s">
        <v>603</v>
      </c>
      <c r="N35" s="156" t="s">
        <v>603</v>
      </c>
      <c r="O35" s="185" t="s">
        <v>141</v>
      </c>
      <c r="Q35" s="211"/>
      <c r="R35" s="67" t="s">
        <v>603</v>
      </c>
      <c r="S35" s="67" t="s">
        <v>606</v>
      </c>
      <c r="T35" s="56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92" t="s">
        <v>439</v>
      </c>
      <c r="D36" s="119" t="s">
        <v>537</v>
      </c>
      <c r="E36" s="162" t="s">
        <v>448</v>
      </c>
      <c r="F36" s="162" t="s">
        <v>448</v>
      </c>
      <c r="G36" s="162" t="s">
        <v>449</v>
      </c>
      <c r="H36" s="162" t="s">
        <v>449</v>
      </c>
      <c r="I36" s="162"/>
      <c r="J36" s="162"/>
      <c r="K36" s="162"/>
      <c r="L36" s="162"/>
      <c r="M36" s="162"/>
      <c r="N36" s="162"/>
      <c r="O36" s="185" t="s">
        <v>141</v>
      </c>
      <c r="Q36" s="211"/>
      <c r="R36" s="67" t="s">
        <v>449</v>
      </c>
      <c r="S36" s="67" t="s">
        <v>448</v>
      </c>
      <c r="T36" s="67"/>
      <c r="U36" s="67"/>
      <c r="V36" s="67"/>
      <c r="W36" s="67"/>
      <c r="X36" s="67"/>
      <c r="Y36" s="67"/>
      <c r="Z36" s="67"/>
      <c r="AA36" s="67"/>
      <c r="AB36" s="67"/>
    </row>
    <row r="37" spans="2:28" ht="15.75" thickBot="1"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</row>
    <row r="38" spans="2:28">
      <c r="B38" s="193"/>
      <c r="C38" s="194" t="s">
        <v>266</v>
      </c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6"/>
    </row>
    <row r="39" spans="2:28" ht="18">
      <c r="B39" s="193"/>
      <c r="C39" s="197" t="s">
        <v>346</v>
      </c>
      <c r="D39" s="198"/>
      <c r="E39" s="198" t="s">
        <v>530</v>
      </c>
      <c r="F39" s="198"/>
      <c r="G39" s="198"/>
      <c r="H39" s="198"/>
      <c r="I39" s="198"/>
      <c r="J39" s="198"/>
      <c r="K39" s="198"/>
      <c r="L39" s="198"/>
      <c r="M39" s="198"/>
      <c r="N39" s="198"/>
      <c r="O39" s="199"/>
    </row>
    <row r="40" spans="2:28">
      <c r="B40" s="193"/>
      <c r="C40" s="197"/>
      <c r="D40" s="198"/>
      <c r="E40" s="198" t="s">
        <v>531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523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200"/>
      <c r="D42" s="198"/>
      <c r="E42" s="198" t="s">
        <v>528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529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197" t="s">
        <v>534</v>
      </c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200" t="s">
        <v>535</v>
      </c>
      <c r="D46" s="201" t="s">
        <v>533</v>
      </c>
      <c r="E46" s="294">
        <v>1</v>
      </c>
      <c r="F46" s="294">
        <v>0</v>
      </c>
      <c r="G46" s="294">
        <v>0</v>
      </c>
      <c r="H46" s="294">
        <v>0</v>
      </c>
      <c r="I46" s="294">
        <v>0</v>
      </c>
      <c r="J46" s="294" t="s">
        <v>359</v>
      </c>
      <c r="K46" s="198"/>
      <c r="L46" s="198"/>
      <c r="M46" s="198"/>
      <c r="N46" s="198"/>
      <c r="O46" s="199"/>
    </row>
    <row r="47" spans="2:28">
      <c r="B47" s="193"/>
      <c r="C47" s="200" t="s">
        <v>345</v>
      </c>
      <c r="D47" s="201" t="s">
        <v>533</v>
      </c>
      <c r="E47" s="294">
        <v>1</v>
      </c>
      <c r="F47" s="294">
        <v>0.5</v>
      </c>
      <c r="G47" s="294">
        <v>0.25</v>
      </c>
      <c r="H47" s="294">
        <v>0.125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 ht="15.75" thickBot="1">
      <c r="B48" s="193"/>
      <c r="C48" s="202"/>
      <c r="D48" s="203"/>
      <c r="E48" s="204"/>
      <c r="F48" s="204"/>
      <c r="G48" s="204"/>
      <c r="H48" s="204"/>
      <c r="I48" s="204"/>
      <c r="J48" s="205"/>
      <c r="K48" s="206"/>
      <c r="L48" s="206"/>
      <c r="M48" s="206"/>
      <c r="N48" s="206"/>
      <c r="O48" s="207"/>
    </row>
    <row r="49" spans="2:28"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</row>
    <row r="50" spans="2:28" ht="18.75">
      <c r="B50" s="176" t="s">
        <v>578</v>
      </c>
      <c r="C50" s="177"/>
      <c r="D50" s="177"/>
      <c r="E50" s="177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>
      <c r="B51" s="130"/>
      <c r="C51" s="193"/>
      <c r="D51" s="193"/>
      <c r="E51" s="193"/>
      <c r="F51" s="193"/>
      <c r="G51" s="193"/>
      <c r="H51" s="193"/>
      <c r="I51" s="208"/>
      <c r="J51" s="130"/>
      <c r="K51" s="130"/>
      <c r="L51" s="130"/>
      <c r="M51" s="130"/>
      <c r="N51" s="130"/>
      <c r="O51" s="130"/>
    </row>
    <row r="52" spans="2:28">
      <c r="B52" s="130"/>
      <c r="C52" s="55" t="s">
        <v>542</v>
      </c>
      <c r="D52" s="130"/>
      <c r="E52" s="130"/>
      <c r="F52" s="157">
        <f>F18</f>
        <v>2</v>
      </c>
      <c r="H52" s="130"/>
      <c r="I52" s="172"/>
      <c r="J52" s="130"/>
      <c r="K52" s="130"/>
      <c r="L52" s="130"/>
      <c r="M52" s="130"/>
      <c r="N52" s="130"/>
      <c r="O52" s="130"/>
    </row>
    <row r="53" spans="2:28" ht="15" customHeight="1">
      <c r="B53" s="130"/>
      <c r="C53" s="130"/>
      <c r="E53" s="178">
        <f>IF(E54&gt;$F$52,0,1)</f>
        <v>1</v>
      </c>
      <c r="F53" s="178">
        <f t="shared" ref="F53:N53" si="4">IF(F54&gt;$F$52,0,1)</f>
        <v>1</v>
      </c>
      <c r="G53" s="178">
        <f t="shared" si="4"/>
        <v>0</v>
      </c>
      <c r="H53" s="178">
        <f t="shared" si="4"/>
        <v>0</v>
      </c>
      <c r="I53" s="178">
        <f t="shared" si="4"/>
        <v>0</v>
      </c>
      <c r="J53" s="178">
        <f t="shared" si="4"/>
        <v>0</v>
      </c>
      <c r="K53" s="178">
        <f t="shared" si="4"/>
        <v>0</v>
      </c>
      <c r="L53" s="178">
        <f t="shared" si="4"/>
        <v>0</v>
      </c>
      <c r="M53" s="178">
        <f t="shared" si="4"/>
        <v>0</v>
      </c>
      <c r="N53" s="178">
        <f t="shared" si="4"/>
        <v>0</v>
      </c>
      <c r="O53" s="130"/>
    </row>
    <row r="54" spans="2:28" ht="33.75" customHeight="1">
      <c r="B54" s="130"/>
      <c r="C54" s="179" t="s">
        <v>517</v>
      </c>
      <c r="D54" s="180" t="s">
        <v>512</v>
      </c>
      <c r="E54" s="181">
        <v>1</v>
      </c>
      <c r="F54" s="181">
        <v>2</v>
      </c>
      <c r="G54" s="181">
        <v>3</v>
      </c>
      <c r="H54" s="181">
        <v>4</v>
      </c>
      <c r="I54" s="181">
        <v>5</v>
      </c>
      <c r="J54" s="181">
        <v>6</v>
      </c>
      <c r="K54" s="181">
        <v>7</v>
      </c>
      <c r="L54" s="181">
        <v>8</v>
      </c>
      <c r="M54" s="181">
        <v>9</v>
      </c>
      <c r="N54" s="181">
        <v>10</v>
      </c>
      <c r="O54" s="182" t="s">
        <v>143</v>
      </c>
      <c r="W54" s="67"/>
      <c r="X54" s="67"/>
      <c r="Y54" s="67"/>
      <c r="Z54" s="67"/>
      <c r="AA54" s="67"/>
      <c r="AB54" s="67"/>
    </row>
    <row r="55" spans="2:28">
      <c r="B55" s="183"/>
      <c r="C55" s="184" t="s">
        <v>524</v>
      </c>
      <c r="D55" s="153" t="s">
        <v>514</v>
      </c>
      <c r="E55" s="287">
        <f>1-SUMPRODUCT(F53:N53,F55:N55)</f>
        <v>0.5</v>
      </c>
      <c r="F55" s="287">
        <f>ROUND(F56/$D$56,4)</f>
        <v>0.5</v>
      </c>
      <c r="G55" s="287">
        <f t="shared" ref="G55:N55" si="5">ROUND(G56/$D$56,4)</f>
        <v>0</v>
      </c>
      <c r="H55" s="287">
        <f t="shared" si="5"/>
        <v>0</v>
      </c>
      <c r="I55" s="287">
        <f t="shared" si="5"/>
        <v>0</v>
      </c>
      <c r="J55" s="287">
        <f t="shared" si="5"/>
        <v>0</v>
      </c>
      <c r="K55" s="287">
        <f t="shared" si="5"/>
        <v>0</v>
      </c>
      <c r="L55" s="287">
        <f t="shared" si="5"/>
        <v>0</v>
      </c>
      <c r="M55" s="287">
        <f t="shared" si="5"/>
        <v>0</v>
      </c>
      <c r="N55" s="287">
        <f t="shared" si="5"/>
        <v>0</v>
      </c>
      <c r="O55" s="185"/>
      <c r="W55" s="67"/>
      <c r="X55" s="67"/>
      <c r="Y55" s="67"/>
      <c r="Z55" s="67"/>
      <c r="AA55" s="67"/>
      <c r="AB55" s="67"/>
    </row>
    <row r="56" spans="2:28">
      <c r="B56" s="183"/>
      <c r="C56" s="184" t="s">
        <v>536</v>
      </c>
      <c r="D56" s="186">
        <f>SUMPRODUCT(E56:N56,E53:N53)</f>
        <v>2</v>
      </c>
      <c r="E56" s="288">
        <f>E22</f>
        <v>1</v>
      </c>
      <c r="F56" s="288">
        <f t="shared" ref="F56:N60" si="6">F22</f>
        <v>1</v>
      </c>
      <c r="G56" s="288">
        <f t="shared" si="6"/>
        <v>0</v>
      </c>
      <c r="H56" s="288">
        <f t="shared" si="6"/>
        <v>0</v>
      </c>
      <c r="I56" s="288">
        <f t="shared" si="6"/>
        <v>0</v>
      </c>
      <c r="J56" s="288">
        <f t="shared" si="6"/>
        <v>0</v>
      </c>
      <c r="K56" s="288">
        <f t="shared" si="6"/>
        <v>0</v>
      </c>
      <c r="L56" s="288">
        <f t="shared" si="6"/>
        <v>0</v>
      </c>
      <c r="M56" s="288">
        <f t="shared" si="6"/>
        <v>0</v>
      </c>
      <c r="N56" s="288">
        <f t="shared" si="6"/>
        <v>0</v>
      </c>
      <c r="O56" s="185" t="s">
        <v>144</v>
      </c>
      <c r="W56" s="67"/>
      <c r="X56" s="67"/>
      <c r="Y56" s="67"/>
      <c r="Z56" s="67"/>
      <c r="AA56" s="67"/>
      <c r="AB56" s="67"/>
    </row>
    <row r="57" spans="2:28">
      <c r="B57" s="183"/>
      <c r="C57" s="187" t="s">
        <v>136</v>
      </c>
      <c r="D57" s="188"/>
      <c r="E57" s="156" t="str">
        <f>E23</f>
        <v>DWD</v>
      </c>
      <c r="F57" s="156" t="str">
        <f t="shared" si="6"/>
        <v>DWD</v>
      </c>
      <c r="G57" s="156" t="str">
        <f t="shared" si="6"/>
        <v>DWD</v>
      </c>
      <c r="H57" s="156" t="str">
        <f t="shared" si="6"/>
        <v>DWD</v>
      </c>
      <c r="I57" s="156" t="str">
        <f t="shared" si="6"/>
        <v>DWD</v>
      </c>
      <c r="J57" s="156" t="str">
        <f t="shared" si="6"/>
        <v>DWD</v>
      </c>
      <c r="K57" s="156" t="str">
        <f t="shared" si="6"/>
        <v>DWD</v>
      </c>
      <c r="L57" s="156" t="str">
        <f t="shared" si="6"/>
        <v>DWD</v>
      </c>
      <c r="M57" s="156" t="str">
        <f t="shared" si="6"/>
        <v>DWD</v>
      </c>
      <c r="N57" s="156" t="str">
        <f t="shared" si="6"/>
        <v>DWD</v>
      </c>
      <c r="O57" s="185" t="s">
        <v>141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519</v>
      </c>
      <c r="D58" s="188"/>
      <c r="E58" s="156" t="str">
        <f>E24</f>
        <v>ABC-St.</v>
      </c>
      <c r="F58" s="156" t="str">
        <f t="shared" si="6"/>
        <v>DEF-St.</v>
      </c>
      <c r="G58" s="156">
        <f t="shared" si="6"/>
        <v>0</v>
      </c>
      <c r="H58" s="156">
        <f t="shared" si="6"/>
        <v>0</v>
      </c>
      <c r="I58" s="156">
        <f t="shared" si="6"/>
        <v>0</v>
      </c>
      <c r="J58" s="156">
        <f t="shared" si="6"/>
        <v>0</v>
      </c>
      <c r="K58" s="156">
        <f t="shared" si="6"/>
        <v>0</v>
      </c>
      <c r="L58" s="156">
        <f t="shared" si="6"/>
        <v>0</v>
      </c>
      <c r="M58" s="156">
        <f t="shared" si="6"/>
        <v>0</v>
      </c>
      <c r="N58" s="156">
        <f t="shared" si="6"/>
        <v>0</v>
      </c>
      <c r="O58" s="185" t="s">
        <v>520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513</v>
      </c>
      <c r="D59" s="188"/>
      <c r="E59" s="160" t="str">
        <f>E25</f>
        <v>xxxxx</v>
      </c>
      <c r="F59" s="160" t="str">
        <f t="shared" si="6"/>
        <v>xxxxx</v>
      </c>
      <c r="G59" s="160">
        <f t="shared" si="6"/>
        <v>0</v>
      </c>
      <c r="H59" s="160">
        <f t="shared" si="6"/>
        <v>0</v>
      </c>
      <c r="I59" s="160">
        <f t="shared" si="6"/>
        <v>0</v>
      </c>
      <c r="J59" s="160">
        <f t="shared" si="6"/>
        <v>0</v>
      </c>
      <c r="K59" s="160">
        <f t="shared" si="6"/>
        <v>0</v>
      </c>
      <c r="L59" s="160">
        <f t="shared" si="6"/>
        <v>0</v>
      </c>
      <c r="M59" s="160">
        <f t="shared" si="6"/>
        <v>0</v>
      </c>
      <c r="N59" s="160">
        <f t="shared" si="6"/>
        <v>0</v>
      </c>
      <c r="O59" s="185" t="s">
        <v>142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140</v>
      </c>
      <c r="D60" s="188"/>
      <c r="E60" s="158" t="str">
        <f>E26</f>
        <v>Temp. (2m)</v>
      </c>
      <c r="F60" s="158" t="str">
        <f t="shared" si="6"/>
        <v>Temp. (2m)</v>
      </c>
      <c r="G60" s="158">
        <f t="shared" si="6"/>
        <v>0</v>
      </c>
      <c r="H60" s="158">
        <f t="shared" si="6"/>
        <v>0</v>
      </c>
      <c r="I60" s="158">
        <f t="shared" si="6"/>
        <v>0</v>
      </c>
      <c r="J60" s="158">
        <f t="shared" si="6"/>
        <v>0</v>
      </c>
      <c r="K60" s="158">
        <f t="shared" si="6"/>
        <v>0</v>
      </c>
      <c r="L60" s="158">
        <f t="shared" si="6"/>
        <v>0</v>
      </c>
      <c r="M60" s="158">
        <f t="shared" si="6"/>
        <v>0</v>
      </c>
      <c r="N60" s="158">
        <f t="shared" si="6"/>
        <v>0</v>
      </c>
      <c r="O60" s="185" t="s">
        <v>141</v>
      </c>
      <c r="W60" s="67"/>
      <c r="X60" s="67"/>
      <c r="Y60" s="67"/>
      <c r="Z60" s="67"/>
      <c r="AA60" s="67"/>
      <c r="AB60" s="67"/>
    </row>
    <row r="61" spans="2:28"/>
    <row r="62" spans="2:28">
      <c r="C62" s="55" t="s">
        <v>518</v>
      </c>
      <c r="D62" s="130"/>
      <c r="E62" s="130"/>
      <c r="F62" s="157">
        <f>F28</f>
        <v>4</v>
      </c>
    </row>
    <row r="63" spans="2:28" ht="15" customHeight="1">
      <c r="E63" s="178">
        <f>IF(E64&gt;$F$62,0,1)</f>
        <v>1</v>
      </c>
      <c r="F63" s="178">
        <f t="shared" ref="F63:N63" si="7">IF(F64&gt;$F$62,0,1)</f>
        <v>1</v>
      </c>
      <c r="G63" s="178">
        <f t="shared" si="7"/>
        <v>1</v>
      </c>
      <c r="H63" s="178">
        <f t="shared" si="7"/>
        <v>1</v>
      </c>
      <c r="I63" s="178">
        <f t="shared" si="7"/>
        <v>0</v>
      </c>
      <c r="J63" s="178">
        <f t="shared" si="7"/>
        <v>0</v>
      </c>
      <c r="K63" s="178">
        <f t="shared" si="7"/>
        <v>0</v>
      </c>
      <c r="L63" s="178">
        <f t="shared" si="7"/>
        <v>0</v>
      </c>
      <c r="M63" s="178">
        <f t="shared" si="7"/>
        <v>0</v>
      </c>
      <c r="N63" s="178">
        <f t="shared" si="7"/>
        <v>0</v>
      </c>
    </row>
    <row r="64" spans="2:28" ht="18" customHeight="1">
      <c r="B64" s="130"/>
      <c r="C64" s="179" t="s">
        <v>139</v>
      </c>
      <c r="D64" s="180" t="s">
        <v>255</v>
      </c>
      <c r="E64" s="191">
        <v>1</v>
      </c>
      <c r="F64" s="191">
        <v>2</v>
      </c>
      <c r="G64" s="191">
        <v>3</v>
      </c>
      <c r="H64" s="191">
        <v>4</v>
      </c>
      <c r="I64" s="191">
        <v>5</v>
      </c>
      <c r="J64" s="191">
        <v>6</v>
      </c>
      <c r="K64" s="191">
        <v>7</v>
      </c>
      <c r="L64" s="191">
        <v>8</v>
      </c>
      <c r="M64" s="191">
        <v>9</v>
      </c>
      <c r="N64" s="191">
        <v>10</v>
      </c>
      <c r="O64" s="182" t="s">
        <v>143</v>
      </c>
    </row>
    <row r="65" spans="2:15">
      <c r="B65" s="183"/>
      <c r="C65" s="184" t="s">
        <v>525</v>
      </c>
      <c r="D65" s="186" t="s">
        <v>254</v>
      </c>
      <c r="E65" s="287">
        <f>1-SUMPRODUCT(F63:N63,F65:N65)</f>
        <v>0.5333</v>
      </c>
      <c r="F65" s="287">
        <f>ROUND(F66/$D$66,4)</f>
        <v>0.26669999999999999</v>
      </c>
      <c r="G65" s="287">
        <f t="shared" ref="G65:N65" si="8">ROUND(G66/$D$66,4)</f>
        <v>0.1333</v>
      </c>
      <c r="H65" s="287">
        <f t="shared" si="8"/>
        <v>6.6699999999999995E-2</v>
      </c>
      <c r="I65" s="287">
        <f t="shared" si="8"/>
        <v>0</v>
      </c>
      <c r="J65" s="287">
        <f t="shared" si="8"/>
        <v>0</v>
      </c>
      <c r="K65" s="287">
        <f t="shared" si="8"/>
        <v>0</v>
      </c>
      <c r="L65" s="287">
        <f t="shared" si="8"/>
        <v>0</v>
      </c>
      <c r="M65" s="287">
        <f t="shared" si="8"/>
        <v>0</v>
      </c>
      <c r="N65" s="287">
        <f t="shared" si="8"/>
        <v>0</v>
      </c>
      <c r="O65" s="185"/>
    </row>
    <row r="66" spans="2:15">
      <c r="B66" s="183"/>
      <c r="C66" s="184" t="s">
        <v>532</v>
      </c>
      <c r="D66" s="186">
        <f>SUMPRODUCT(E66:N66,E63:N63)</f>
        <v>1.875</v>
      </c>
      <c r="E66" s="295">
        <f>E32</f>
        <v>1</v>
      </c>
      <c r="F66" s="295">
        <f t="shared" ref="F66:N70" si="9">F32</f>
        <v>0.5</v>
      </c>
      <c r="G66" s="295">
        <f t="shared" si="9"/>
        <v>0.25</v>
      </c>
      <c r="H66" s="295">
        <f t="shared" si="9"/>
        <v>0.125</v>
      </c>
      <c r="I66" s="295">
        <f t="shared" si="9"/>
        <v>0</v>
      </c>
      <c r="J66" s="295">
        <f t="shared" si="9"/>
        <v>0</v>
      </c>
      <c r="K66" s="295">
        <f t="shared" si="9"/>
        <v>0</v>
      </c>
      <c r="L66" s="295">
        <f t="shared" si="9"/>
        <v>0</v>
      </c>
      <c r="M66" s="295">
        <f t="shared" si="9"/>
        <v>0</v>
      </c>
      <c r="N66" s="295">
        <f t="shared" si="9"/>
        <v>0</v>
      </c>
      <c r="O66" s="185" t="s">
        <v>144</v>
      </c>
    </row>
    <row r="67" spans="2:15">
      <c r="B67" s="183"/>
      <c r="C67" s="187" t="s">
        <v>358</v>
      </c>
      <c r="D67" s="153" t="s">
        <v>357</v>
      </c>
      <c r="E67" s="156" t="str">
        <f>E33</f>
        <v>D</v>
      </c>
      <c r="F67" s="156" t="str">
        <f t="shared" si="9"/>
        <v>D-1</v>
      </c>
      <c r="G67" s="156" t="str">
        <f t="shared" si="9"/>
        <v>D-2</v>
      </c>
      <c r="H67" s="156" t="str">
        <f t="shared" si="9"/>
        <v>D-3</v>
      </c>
      <c r="I67" s="156">
        <f t="shared" si="9"/>
        <v>0</v>
      </c>
      <c r="J67" s="156">
        <f t="shared" si="9"/>
        <v>0</v>
      </c>
      <c r="K67" s="156">
        <f t="shared" si="9"/>
        <v>0</v>
      </c>
      <c r="L67" s="156">
        <f t="shared" si="9"/>
        <v>0</v>
      </c>
      <c r="M67" s="156">
        <f t="shared" si="9"/>
        <v>0</v>
      </c>
      <c r="N67" s="156">
        <f t="shared" si="9"/>
        <v>0</v>
      </c>
      <c r="O67" s="185" t="s">
        <v>141</v>
      </c>
    </row>
    <row r="68" spans="2:15">
      <c r="B68" s="183"/>
      <c r="C68" s="187" t="s">
        <v>447</v>
      </c>
      <c r="D68" s="153" t="s">
        <v>446</v>
      </c>
      <c r="E68" s="159" t="str">
        <f>E34</f>
        <v>Gastag</v>
      </c>
      <c r="F68" s="159" t="str">
        <f t="shared" si="9"/>
        <v>Gastag</v>
      </c>
      <c r="G68" s="159" t="str">
        <f t="shared" si="9"/>
        <v>Gastag</v>
      </c>
      <c r="H68" s="159" t="str">
        <f t="shared" si="9"/>
        <v>Gastag</v>
      </c>
      <c r="I68" s="162">
        <f t="shared" si="9"/>
        <v>0</v>
      </c>
      <c r="J68" s="162">
        <f t="shared" si="9"/>
        <v>0</v>
      </c>
      <c r="K68" s="162">
        <f t="shared" si="9"/>
        <v>0</v>
      </c>
      <c r="L68" s="162">
        <f t="shared" si="9"/>
        <v>0</v>
      </c>
      <c r="M68" s="162">
        <f t="shared" si="9"/>
        <v>0</v>
      </c>
      <c r="N68" s="162">
        <f t="shared" si="9"/>
        <v>0</v>
      </c>
      <c r="O68" s="185" t="s">
        <v>141</v>
      </c>
    </row>
    <row r="69" spans="2:15">
      <c r="B69" s="183"/>
      <c r="C69" s="187" t="s">
        <v>604</v>
      </c>
      <c r="D69" s="153" t="s">
        <v>605</v>
      </c>
      <c r="E69" s="159" t="str">
        <f>E35</f>
        <v>CET/CEST</v>
      </c>
      <c r="F69" s="159" t="str">
        <f t="shared" si="9"/>
        <v>CET/CEST</v>
      </c>
      <c r="G69" s="159" t="str">
        <f t="shared" si="9"/>
        <v>CET/CEST</v>
      </c>
      <c r="H69" s="159" t="str">
        <f t="shared" si="9"/>
        <v>CET/CEST</v>
      </c>
      <c r="I69" s="162" t="str">
        <f t="shared" si="9"/>
        <v>CET/CEST</v>
      </c>
      <c r="J69" s="162" t="str">
        <f t="shared" si="9"/>
        <v>CET/CEST</v>
      </c>
      <c r="K69" s="162" t="str">
        <f t="shared" si="9"/>
        <v>CET/CEST</v>
      </c>
      <c r="L69" s="162" t="str">
        <f t="shared" si="9"/>
        <v>CET/CEST</v>
      </c>
      <c r="M69" s="162" t="str">
        <f t="shared" si="9"/>
        <v>CET/CEST</v>
      </c>
      <c r="N69" s="162" t="str">
        <f t="shared" si="9"/>
        <v>CET/CEST</v>
      </c>
      <c r="O69" s="185" t="s">
        <v>141</v>
      </c>
    </row>
    <row r="70" spans="2:15">
      <c r="B70" s="183"/>
      <c r="C70" s="192" t="s">
        <v>439</v>
      </c>
      <c r="D70" s="119" t="s">
        <v>537</v>
      </c>
      <c r="E70" s="163" t="s">
        <v>449</v>
      </c>
      <c r="F70" s="163" t="s">
        <v>449</v>
      </c>
      <c r="G70" s="163" t="str">
        <f t="shared" si="9"/>
        <v>Temp.-IST</v>
      </c>
      <c r="H70" s="163" t="str">
        <f t="shared" si="9"/>
        <v>Temp.-IST</v>
      </c>
      <c r="I70" s="163">
        <f t="shared" si="9"/>
        <v>0</v>
      </c>
      <c r="J70" s="163">
        <f t="shared" si="9"/>
        <v>0</v>
      </c>
      <c r="K70" s="163">
        <f t="shared" si="9"/>
        <v>0</v>
      </c>
      <c r="L70" s="163">
        <f t="shared" si="9"/>
        <v>0</v>
      </c>
      <c r="M70" s="163">
        <f t="shared" si="9"/>
        <v>0</v>
      </c>
      <c r="N70" s="163">
        <f t="shared" si="9"/>
        <v>0</v>
      </c>
      <c r="O70" s="185" t="s">
        <v>141</v>
      </c>
    </row>
    <row r="71" spans="2:15"/>
    <row r="72" spans="2:15" ht="15.75" customHeight="1">
      <c r="C72" s="362" t="s">
        <v>579</v>
      </c>
      <c r="D72" s="362"/>
      <c r="E72" s="362"/>
      <c r="F72" s="362"/>
    </row>
    <row r="73" spans="2:15"/>
    <row r="78" spans="2:15"/>
  </sheetData>
  <mergeCells count="4">
    <mergeCell ref="C13:E13"/>
    <mergeCell ref="C14:D14"/>
    <mergeCell ref="C15:D15"/>
    <mergeCell ref="C72:F72"/>
  </mergeCells>
  <conditionalFormatting sqref="E22:N25">
    <cfRule type="expression" dxfId="36" priority="18">
      <formula>IF(E$20&lt;=$F$18,1,0)</formula>
    </cfRule>
  </conditionalFormatting>
  <conditionalFormatting sqref="E32:N36">
    <cfRule type="expression" dxfId="35" priority="17">
      <formula>IF(E$30&lt;=$F$28,1,0)</formula>
    </cfRule>
  </conditionalFormatting>
  <conditionalFormatting sqref="E26:F26">
    <cfRule type="expression" dxfId="34" priority="16">
      <formula>IF(E$20&lt;=$F$18,1,0)</formula>
    </cfRule>
  </conditionalFormatting>
  <conditionalFormatting sqref="E26:N26">
    <cfRule type="expression" dxfId="33" priority="15">
      <formula>IF(E$20&lt;=$F$18,1,0)</formula>
    </cfRule>
  </conditionalFormatting>
  <conditionalFormatting sqref="E56:N59">
    <cfRule type="expression" dxfId="32" priority="14">
      <formula>IF(E$54&lt;=$F$52,1,0)</formula>
    </cfRule>
  </conditionalFormatting>
  <conditionalFormatting sqref="E60:N60">
    <cfRule type="expression" dxfId="31" priority="13">
      <formula>IF(E$54&lt;=$F$52,1,0)</formula>
    </cfRule>
  </conditionalFormatting>
  <conditionalFormatting sqref="E66:N68">
    <cfRule type="expression" dxfId="30" priority="12">
      <formula>IF(E$64&lt;=$F$62,1,0)</formula>
    </cfRule>
  </conditionalFormatting>
  <conditionalFormatting sqref="E65:N68 E70:N70">
    <cfRule type="expression" dxfId="29" priority="11">
      <formula>IF(E$64&gt;$F$62,1,0)</formula>
    </cfRule>
  </conditionalFormatting>
  <conditionalFormatting sqref="E56:N60">
    <cfRule type="expression" dxfId="28" priority="10">
      <formula>IF(E$54&gt;$F$52,1,0)</formula>
    </cfRule>
  </conditionalFormatting>
  <conditionalFormatting sqref="E21:N26">
    <cfRule type="expression" dxfId="27" priority="9">
      <formula>IF(E$20&gt;$F$18,1,0)</formula>
    </cfRule>
  </conditionalFormatting>
  <conditionalFormatting sqref="E32:N36">
    <cfRule type="expression" dxfId="26" priority="8">
      <formula>IF(E$30&gt;$F$28,1,0)</formula>
    </cfRule>
  </conditionalFormatting>
  <conditionalFormatting sqref="H11 H8:H9">
    <cfRule type="expression" dxfId="25" priority="7">
      <formula>IF($F$9=1,1,0)</formula>
    </cfRule>
  </conditionalFormatting>
  <conditionalFormatting sqref="E55:N55">
    <cfRule type="expression" dxfId="24" priority="6">
      <formula>IF(E$54&gt;$F$52,1,0)</formula>
    </cfRule>
  </conditionalFormatting>
  <conditionalFormatting sqref="E31:N31">
    <cfRule type="expression" dxfId="23" priority="5">
      <formula>IF(E$30&gt;$F$28,1,0)</formula>
    </cfRule>
  </conditionalFormatting>
  <conditionalFormatting sqref="E70:N70">
    <cfRule type="expression" dxfId="22" priority="4">
      <formula>IF(E$64&lt;=$F$62,1,0)</formula>
    </cfRule>
  </conditionalFormatting>
  <conditionalFormatting sqref="H10">
    <cfRule type="expression" dxfId="21" priority="3">
      <formula>IF($F$9=1,1,0)</formula>
    </cfRule>
  </conditionalFormatting>
  <conditionalFormatting sqref="E69:N69">
    <cfRule type="expression" dxfId="20" priority="2">
      <formula>IF(E$64&lt;=$F$62,1,0)</formula>
    </cfRule>
  </conditionalFormatting>
  <conditionalFormatting sqref="E69:N69">
    <cfRule type="expression" dxfId="19" priority="1">
      <formula>IF(E$64&gt;$F$62,1,0)</formula>
    </cfRule>
  </conditionalFormatting>
  <dataValidations count="13">
    <dataValidation type="list" allowBlank="1" showInputMessage="1" showErrorMessage="1" sqref="E35:N35 E69:N69" xr:uid="{00000000-0002-0000-0400-000000000000}">
      <formula1>$R$35:$S$35</formula1>
    </dataValidation>
    <dataValidation type="list" allowBlank="1" showInputMessage="1" showErrorMessage="1" sqref="G14:G15" xr:uid="{00000000-0002-0000-0400-000001000000}">
      <formula1>$R$14:$AC$14</formula1>
    </dataValidation>
    <dataValidation type="list" allowBlank="1" showInputMessage="1" showErrorMessage="1" sqref="F14:F15" xr:uid="{00000000-0002-0000-0400-000002000000}">
      <formula1>$R$15:$AV$15</formula1>
    </dataValidation>
    <dataValidation type="list" allowBlank="1" showInputMessage="1" showErrorMessage="1" sqref="F62" xr:uid="{00000000-0002-0000-0400-000003000000}">
      <formula1>$E$64:$N$64</formula1>
    </dataValidation>
    <dataValidation type="list" allowBlank="1" showInputMessage="1" showErrorMessage="1" sqref="F28" xr:uid="{00000000-0002-0000-0400-000004000000}">
      <formula1>$E$30:$N$30</formula1>
    </dataValidation>
    <dataValidation type="list" allowBlank="1" showInputMessage="1" showErrorMessage="1" sqref="F18" xr:uid="{00000000-0002-0000-0400-000005000000}">
      <formula1>$E$20:$N$20</formula1>
    </dataValidation>
    <dataValidation type="list" allowBlank="1" showInputMessage="1" showErrorMessage="1" sqref="F52" xr:uid="{00000000-0002-0000-0400-000006000000}">
      <formula1>$E$54:$N$54</formula1>
    </dataValidation>
    <dataValidation type="list" allowBlank="1" showInputMessage="1" showErrorMessage="1" sqref="E23:N23 E57:N57" xr:uid="{00000000-0002-0000-0400-000007000000}">
      <formula1>$R$23:$T$23</formula1>
    </dataValidation>
    <dataValidation type="list" allowBlank="1" showInputMessage="1" showErrorMessage="1" sqref="E34:N34 E68:N68" xr:uid="{00000000-0002-0000-0400-000008000000}">
      <formula1>$R$34:$S$34</formula1>
    </dataValidation>
    <dataValidation type="list" allowBlank="1" showInputMessage="1" showErrorMessage="1" errorTitle="Prognosezeitraum" error="Werte zwischen 0 - 240h" sqref="E33:N33 E67:N67" xr:uid="{00000000-0002-0000-0400-000009000000}">
      <formula1>$R$33:$AB$33</formula1>
    </dataValidation>
    <dataValidation type="list" allowBlank="1" showInputMessage="1" showErrorMessage="1" sqref="E26:N26 E60:N60" xr:uid="{00000000-0002-0000-0400-00000A000000}">
      <formula1>$R$26:$S$26</formula1>
    </dataValidation>
    <dataValidation type="list" allowBlank="1" showInputMessage="1" showErrorMessage="1" sqref="E36:N36 E70:N70" xr:uid="{00000000-0002-0000-0400-00000B000000}">
      <formula1>$R$36:$S$36</formula1>
    </dataValidation>
    <dataValidation type="whole" allowBlank="1" showInputMessage="1" showErrorMessage="1" sqref="F9" xr:uid="{00000000-0002-0000-0400-00000C000000}">
      <formula1>1</formula1>
      <formula2>20</formula2>
    </dataValidation>
  </dataValidations>
  <pageMargins left="0.25" right="0.25" top="0.75" bottom="0.75" header="0.3" footer="0.3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3">
    <tabColor rgb="FFFFFF00"/>
    <pageSetUpPr fitToPage="1"/>
  </sheetPr>
  <dimension ref="A1:Z59"/>
  <sheetViews>
    <sheetView showGridLines="0" zoomScale="80" zoomScaleNormal="80" workbookViewId="0">
      <selection activeCell="P37" sqref="P36:P37"/>
    </sheetView>
  </sheetViews>
  <sheetFormatPr baseColWidth="10" defaultColWidth="0" defaultRowHeight="15" zeroHeight="1"/>
  <cols>
    <col min="1" max="1" width="2.7109375" style="128" customWidth="1"/>
    <col min="2" max="2" width="8" style="128" customWidth="1"/>
    <col min="3" max="3" width="37.42578125" style="128" customWidth="1"/>
    <col min="4" max="4" width="10.7109375" style="128" customWidth="1"/>
    <col min="5" max="6" width="11.42578125" style="128" customWidth="1"/>
    <col min="8" max="8" width="12.7109375" style="128" customWidth="1"/>
    <col min="9" max="9" width="15.42578125" style="128" customWidth="1"/>
    <col min="10" max="11" width="12.7109375" style="128" customWidth="1"/>
    <col min="12" max="12" width="11.42578125" style="128" customWidth="1"/>
    <col min="13" max="16" width="12.7109375" style="128" customWidth="1"/>
    <col min="17" max="17" width="14.28515625" style="128" customWidth="1"/>
    <col min="18" max="24" width="11.42578125" style="128" customWidth="1"/>
    <col min="25" max="25" width="20.28515625" style="128" customWidth="1"/>
    <col min="26" max="26" width="11.42578125" style="128" customWidth="1"/>
    <col min="27" max="16384" width="11.42578125" style="128" hidden="1"/>
  </cols>
  <sheetData>
    <row r="1" spans="2:26" ht="75" customHeight="1" thickBot="1"/>
    <row r="2" spans="2:26" ht="23.25">
      <c r="B2" s="129" t="s">
        <v>361</v>
      </c>
    </row>
    <row r="3" spans="2:26">
      <c r="B3" s="130" t="s">
        <v>462</v>
      </c>
      <c r="C3" s="130"/>
      <c r="D3" s="130"/>
      <c r="E3" s="130"/>
      <c r="F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2:26">
      <c r="B4" s="130"/>
      <c r="C4" s="130"/>
      <c r="D4" s="130"/>
      <c r="E4" s="130"/>
      <c r="F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2:26">
      <c r="B5" s="130"/>
      <c r="C5" s="52" t="s">
        <v>366</v>
      </c>
      <c r="D5" s="53" t="str">
        <f>Netzbetreiber!$D$9</f>
        <v>Rheinische NETZGesellschaft mbH</v>
      </c>
      <c r="E5" s="130"/>
      <c r="H5" s="88" t="s">
        <v>494</v>
      </c>
      <c r="I5" s="131" t="s">
        <v>497</v>
      </c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2:26">
      <c r="B6" s="130"/>
      <c r="C6" s="52" t="s">
        <v>333</v>
      </c>
      <c r="D6" s="53" t="str">
        <f>Netzbetreiber!$D$28</f>
        <v>Netz3</v>
      </c>
      <c r="E6" s="130"/>
      <c r="F6" s="130"/>
      <c r="I6" s="131" t="s">
        <v>507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2:26">
      <c r="B7" s="130"/>
      <c r="C7" s="54" t="s">
        <v>484</v>
      </c>
      <c r="D7" s="53" t="str">
        <f>Netzbetreiber!$D$11</f>
        <v>9870107200006</v>
      </c>
      <c r="E7" s="130"/>
      <c r="F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</row>
    <row r="8" spans="2:26">
      <c r="B8" s="130"/>
      <c r="C8" s="52" t="s">
        <v>132</v>
      </c>
      <c r="D8" s="51">
        <f>Netzbetreiber!$D$6</f>
        <v>45078</v>
      </c>
      <c r="E8" s="130"/>
      <c r="F8" s="130"/>
      <c r="H8" s="128" t="s">
        <v>492</v>
      </c>
      <c r="J8" s="132">
        <f>COUNTA(D12:D100)</f>
        <v>3</v>
      </c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</row>
    <row r="9" spans="2:26">
      <c r="B9" s="130"/>
      <c r="C9" s="130"/>
      <c r="D9" s="130"/>
      <c r="E9" s="130"/>
      <c r="F9" s="133">
        <v>2</v>
      </c>
      <c r="H9" s="133">
        <v>4</v>
      </c>
      <c r="I9" s="133">
        <v>5</v>
      </c>
      <c r="J9" s="133">
        <v>6</v>
      </c>
      <c r="K9" s="133">
        <v>7</v>
      </c>
      <c r="L9" s="133">
        <v>8</v>
      </c>
      <c r="M9" s="133">
        <v>9</v>
      </c>
      <c r="N9" s="133">
        <v>10</v>
      </c>
      <c r="O9" s="133">
        <v>11</v>
      </c>
      <c r="P9" s="133">
        <v>12</v>
      </c>
      <c r="Q9" s="133">
        <v>8</v>
      </c>
      <c r="R9" s="133">
        <v>3</v>
      </c>
      <c r="S9" s="133">
        <v>4</v>
      </c>
      <c r="T9" s="133">
        <v>5</v>
      </c>
      <c r="U9" s="133">
        <v>6</v>
      </c>
      <c r="V9" s="133">
        <v>7</v>
      </c>
      <c r="W9" s="133">
        <v>8</v>
      </c>
      <c r="X9" s="133">
        <v>9</v>
      </c>
      <c r="Y9" s="133"/>
    </row>
    <row r="10" spans="2:26" ht="45.75" thickBot="1">
      <c r="B10" s="134" t="s">
        <v>248</v>
      </c>
      <c r="C10" s="135" t="s">
        <v>491</v>
      </c>
      <c r="D10" s="134" t="s">
        <v>146</v>
      </c>
      <c r="E10" s="277" t="s">
        <v>509</v>
      </c>
      <c r="F10" s="135" t="s">
        <v>147</v>
      </c>
      <c r="H10" s="147" t="s">
        <v>0</v>
      </c>
      <c r="I10" s="147" t="s">
        <v>1</v>
      </c>
      <c r="J10" s="147" t="s">
        <v>2</v>
      </c>
      <c r="K10" s="148" t="s">
        <v>3</v>
      </c>
      <c r="L10" s="149" t="s">
        <v>634</v>
      </c>
      <c r="M10" s="150" t="s">
        <v>643</v>
      </c>
      <c r="N10" s="151" t="s">
        <v>644</v>
      </c>
      <c r="O10" s="151" t="s">
        <v>645</v>
      </c>
      <c r="P10" s="152" t="s">
        <v>646</v>
      </c>
      <c r="Q10" s="146" t="s">
        <v>635</v>
      </c>
      <c r="R10" s="136" t="s">
        <v>636</v>
      </c>
      <c r="S10" s="137" t="s">
        <v>637</v>
      </c>
      <c r="T10" s="137" t="s">
        <v>638</v>
      </c>
      <c r="U10" s="137" t="s">
        <v>639</v>
      </c>
      <c r="V10" s="137" t="s">
        <v>640</v>
      </c>
      <c r="W10" s="137" t="s">
        <v>641</v>
      </c>
      <c r="X10" s="138" t="s">
        <v>642</v>
      </c>
      <c r="Y10" s="305" t="s">
        <v>647</v>
      </c>
    </row>
    <row r="11" spans="2:26" ht="15.75" thickBot="1">
      <c r="B11" s="139" t="s">
        <v>493</v>
      </c>
      <c r="C11" s="140" t="s">
        <v>508</v>
      </c>
      <c r="D11" s="304" t="s">
        <v>247</v>
      </c>
      <c r="E11" s="164" t="s">
        <v>515</v>
      </c>
      <c r="F11" s="306" t="str">
        <f>VLOOKUP($E11,'BDEW-Standard'!$B$3:$M$158,F$9,0)</f>
        <v>OK4</v>
      </c>
      <c r="H11" s="167">
        <f>ROUND(VLOOKUP($E11,'BDEW-Standard'!$B$3:$M$158,H$9,0),7)</f>
        <v>1.4256683999999999</v>
      </c>
      <c r="I11" s="167">
        <f>ROUND(VLOOKUP($E11,'BDEW-Standard'!$B$3:$M$158,I$9,0),7)</f>
        <v>-36.659050399999998</v>
      </c>
      <c r="J11" s="167">
        <f>ROUND(VLOOKUP($E11,'BDEW-Standard'!$B$3:$M$158,J$9,0),7)</f>
        <v>7.6083226000000002</v>
      </c>
      <c r="K11" s="167">
        <f>ROUND(VLOOKUP($E11,'BDEW-Standard'!$B$3:$M$158,K$9,0),7)</f>
        <v>3.7111600000000002E-2</v>
      </c>
      <c r="L11" s="214">
        <f>ROUND(VLOOKUP($E11,'BDEW-Standard'!$B$3:$M$158,L$9,0),1)</f>
        <v>40</v>
      </c>
      <c r="M11" s="167">
        <f>ROUND(VLOOKUP($E11,'BDEW-Standard'!$B$3:$M$158,M$9,0),7)</f>
        <v>-8.0935900000000005E-2</v>
      </c>
      <c r="N11" s="167">
        <f>ROUND(VLOOKUP($E11,'BDEW-Standard'!$B$3:$M$158,N$9,0),7)</f>
        <v>1.2364527000000001</v>
      </c>
      <c r="O11" s="167">
        <f>ROUND(VLOOKUP($E11,'BDEW-Standard'!$B$3:$M$158,O$9,0),7)</f>
        <v>-7.628E-4</v>
      </c>
      <c r="P11" s="167">
        <f>ROUND(VLOOKUP($E11,'BDEW-Standard'!$B$3:$M$158,P$9,0),7)</f>
        <v>0.1002979</v>
      </c>
      <c r="Q11" s="213">
        <f>($H11/(1+($I11/($Q$9-$L11))^$J11)+$K11)+MAX($M11*$Q$9+$N11,$O11*$Q$9+$P11)</f>
        <v>0.99999996033498917</v>
      </c>
      <c r="R11" s="168">
        <f>ROUND(VLOOKUP(MID($E11,4,3),'Wochentag F(WT)'!$B$7:$J$22,R$9,0),4)</f>
        <v>1.0354000000000001</v>
      </c>
      <c r="S11" s="168">
        <f>ROUND(VLOOKUP(MID($E11,4,3),'Wochentag F(WT)'!$B$7:$J$22,S$9,0),4)</f>
        <v>1.0523</v>
      </c>
      <c r="T11" s="168">
        <f>ROUND(VLOOKUP(MID($E11,4,3),'Wochentag F(WT)'!$B$7:$J$22,T$9,0),4)</f>
        <v>1.0448999999999999</v>
      </c>
      <c r="U11" s="168">
        <f>ROUND(VLOOKUP(MID($E11,4,3),'Wochentag F(WT)'!$B$7:$J$22,U$9,0),4)</f>
        <v>1.0494000000000001</v>
      </c>
      <c r="V11" s="168">
        <f>ROUND(VLOOKUP(MID($E11,4,3),'Wochentag F(WT)'!$B$7:$J$22,V$9,0),4)</f>
        <v>0.98850000000000005</v>
      </c>
      <c r="W11" s="168">
        <f>ROUND(VLOOKUP(MID($E11,4,3),'Wochentag F(WT)'!$B$7:$J$22,W$9,0),4)</f>
        <v>0.88600000000000001</v>
      </c>
      <c r="X11" s="169">
        <f>7-SUM(R11:W11)</f>
        <v>0.94349999999999934</v>
      </c>
      <c r="Y11" s="302">
        <v>365.12299999999999</v>
      </c>
    </row>
    <row r="12" spans="2:26">
      <c r="B12" s="141">
        <v>1</v>
      </c>
      <c r="C12" s="142" t="str">
        <f>$D$6</f>
        <v>Netz3</v>
      </c>
      <c r="D12" s="62" t="s">
        <v>682</v>
      </c>
      <c r="E12" s="356" t="s">
        <v>683</v>
      </c>
      <c r="F12" s="358"/>
      <c r="G12" s="349"/>
      <c r="H12" s="356">
        <v>2.387761791</v>
      </c>
      <c r="I12" s="356">
        <v>-34.721360509999997</v>
      </c>
      <c r="J12" s="356">
        <v>5.8164304009999999</v>
      </c>
      <c r="K12" s="356">
        <v>0.14609355299999999</v>
      </c>
      <c r="L12" s="357">
        <v>40</v>
      </c>
      <c r="M12" s="278" t="e">
        <f>ROUND(VLOOKUP($E12,'BDEW-Standard'!$B$3:$M$94,M$9,0),7)</f>
        <v>#N/A</v>
      </c>
      <c r="N12" s="278" t="e">
        <f>ROUND(VLOOKUP($E12,'BDEW-Standard'!$B$3:$M$94,N$9,0),7)</f>
        <v>#N/A</v>
      </c>
      <c r="O12" s="278" t="e">
        <f>ROUND(VLOOKUP($E12,'BDEW-Standard'!$B$3:$M$94,O$9,0),7)</f>
        <v>#N/A</v>
      </c>
      <c r="P12" s="278" t="e">
        <f>ROUND(VLOOKUP($E12,'BDEW-Standard'!$B$3:$M$94,P$9,0),7)</f>
        <v>#N/A</v>
      </c>
      <c r="Q12" s="280" t="e">
        <f t="shared" ref="Q12:Q14" si="0">($H12/(1+($I12/($Q$9-$L12))^$J12)+$K12)+MAX($M12*$Q$9+$N12,$O12*$Q$9+$P12)</f>
        <v>#N/A</v>
      </c>
      <c r="R12" s="281" t="e">
        <f>ROUND(VLOOKUP(MID($E12,4,3),'Wochentag F(WT)'!$B$7:$J$22,R$9,0),4)</f>
        <v>#N/A</v>
      </c>
      <c r="S12" s="281" t="e">
        <f>ROUND(VLOOKUP(MID($E12,4,3),'Wochentag F(WT)'!$B$7:$J$22,S$9,0),4)</f>
        <v>#N/A</v>
      </c>
      <c r="T12" s="281" t="e">
        <f>ROUND(VLOOKUP(MID($E12,4,3),'Wochentag F(WT)'!$B$7:$J$22,T$9,0),4)</f>
        <v>#N/A</v>
      </c>
      <c r="U12" s="281" t="e">
        <f>ROUND(VLOOKUP(MID($E12,4,3),'Wochentag F(WT)'!$B$7:$J$22,U$9,0),4)</f>
        <v>#N/A</v>
      </c>
      <c r="V12" s="281" t="e">
        <f>ROUND(VLOOKUP(MID($E12,4,3),'Wochentag F(WT)'!$B$7:$J$22,V$9,0),4)</f>
        <v>#N/A</v>
      </c>
      <c r="W12" s="281" t="e">
        <f>ROUND(VLOOKUP(MID($E12,4,3),'Wochentag F(WT)'!$B$7:$J$22,W$9,0),4)</f>
        <v>#N/A</v>
      </c>
      <c r="X12" s="282" t="e">
        <f>7-SUM(R12:W12)</f>
        <v>#N/A</v>
      </c>
      <c r="Y12" s="303"/>
      <c r="Z12" s="212"/>
    </row>
    <row r="13" spans="2:26" s="143" customFormat="1">
      <c r="B13" s="144">
        <v>2</v>
      </c>
      <c r="C13" s="145" t="str">
        <f t="shared" ref="C13:C41" si="1">$D$6</f>
        <v>Netz3</v>
      </c>
      <c r="D13" s="62" t="s">
        <v>682</v>
      </c>
      <c r="E13" s="356" t="s">
        <v>684</v>
      </c>
      <c r="F13" s="358"/>
      <c r="G13" s="349"/>
      <c r="H13" s="356">
        <v>2.579251014</v>
      </c>
      <c r="I13" s="356">
        <v>-35.681614400000001</v>
      </c>
      <c r="J13" s="356">
        <v>6.685797612</v>
      </c>
      <c r="K13" s="356">
        <v>0.19955409900000001</v>
      </c>
      <c r="L13" s="357">
        <v>40</v>
      </c>
      <c r="M13" s="278" t="e">
        <f>ROUND(VLOOKUP($E13,'BDEW-Standard'!$B$3:$M$94,M$9,0),7)</f>
        <v>#N/A</v>
      </c>
      <c r="N13" s="278" t="e">
        <f>ROUND(VLOOKUP($E13,'BDEW-Standard'!$B$3:$M$94,N$9,0),7)</f>
        <v>#N/A</v>
      </c>
      <c r="O13" s="278" t="e">
        <f>ROUND(VLOOKUP($E13,'BDEW-Standard'!$B$3:$M$94,O$9,0),7)</f>
        <v>#N/A</v>
      </c>
      <c r="P13" s="278" t="e">
        <f>ROUND(VLOOKUP($E13,'BDEW-Standard'!$B$3:$M$94,P$9,0),7)</f>
        <v>#N/A</v>
      </c>
      <c r="Q13" s="280" t="e">
        <f t="shared" si="0"/>
        <v>#N/A</v>
      </c>
      <c r="R13" s="281" t="e">
        <f>ROUND(VLOOKUP(MID($E13,4,3),'Wochentag F(WT)'!$B$7:$J$22,R$9,0),4)</f>
        <v>#N/A</v>
      </c>
      <c r="S13" s="281" t="e">
        <f>ROUND(VLOOKUP(MID($E13,4,3),'Wochentag F(WT)'!$B$7:$J$22,S$9,0),4)</f>
        <v>#N/A</v>
      </c>
      <c r="T13" s="281" t="e">
        <f>ROUND(VLOOKUP(MID($E13,4,3),'Wochentag F(WT)'!$B$7:$J$22,T$9,0),4)</f>
        <v>#N/A</v>
      </c>
      <c r="U13" s="281" t="e">
        <f>ROUND(VLOOKUP(MID($E13,4,3),'Wochentag F(WT)'!$B$7:$J$22,U$9,0),4)</f>
        <v>#N/A</v>
      </c>
      <c r="V13" s="281" t="e">
        <f>ROUND(VLOOKUP(MID($E13,4,3),'Wochentag F(WT)'!$B$7:$J$22,V$9,0),4)</f>
        <v>#N/A</v>
      </c>
      <c r="W13" s="281" t="e">
        <f>ROUND(VLOOKUP(MID($E13,4,3),'Wochentag F(WT)'!$B$7:$J$22,W$9,0),4)</f>
        <v>#N/A</v>
      </c>
      <c r="X13" s="282" t="e">
        <f t="shared" ref="X13:X14" si="2">7-SUM(R13:W13)</f>
        <v>#N/A</v>
      </c>
      <c r="Y13" s="303"/>
      <c r="Z13" s="212"/>
    </row>
    <row r="14" spans="2:26" s="143" customFormat="1">
      <c r="B14" s="144">
        <v>3</v>
      </c>
      <c r="C14" s="145" t="str">
        <f t="shared" si="1"/>
        <v>Netz3</v>
      </c>
      <c r="D14" s="62" t="s">
        <v>682</v>
      </c>
      <c r="E14" s="356" t="s">
        <v>685</v>
      </c>
      <c r="F14" s="358"/>
      <c r="G14" s="359"/>
      <c r="H14" s="356">
        <v>0.40409319999999999</v>
      </c>
      <c r="I14" s="356">
        <v>-24.439296800000001</v>
      </c>
      <c r="J14" s="356">
        <v>6.5718174999999999</v>
      </c>
      <c r="K14" s="356">
        <v>0.71077100000000004</v>
      </c>
      <c r="L14" s="357">
        <v>40</v>
      </c>
      <c r="M14" s="278" t="e">
        <f>ROUND(VLOOKUP($E14,'BDEW-Standard'!$B$3:$M$94,M$9,0),7)</f>
        <v>#N/A</v>
      </c>
      <c r="N14" s="278" t="e">
        <f>ROUND(VLOOKUP($E14,'BDEW-Standard'!$B$3:$M$94,N$9,0),7)</f>
        <v>#N/A</v>
      </c>
      <c r="O14" s="278" t="e">
        <f>ROUND(VLOOKUP($E14,'BDEW-Standard'!$B$3:$M$94,O$9,0),7)</f>
        <v>#N/A</v>
      </c>
      <c r="P14" s="278" t="e">
        <f>ROUND(VLOOKUP($E14,'BDEW-Standard'!$B$3:$M$94,P$9,0),7)</f>
        <v>#N/A</v>
      </c>
      <c r="Q14" s="280" t="e">
        <f t="shared" si="0"/>
        <v>#N/A</v>
      </c>
      <c r="R14" s="281" t="e">
        <f>ROUND(VLOOKUP(MID($E14,4,3),'Wochentag F(WT)'!$B$7:$J$22,R$9,0),4)</f>
        <v>#N/A</v>
      </c>
      <c r="S14" s="281" t="e">
        <f>ROUND(VLOOKUP(MID($E14,4,3),'Wochentag F(WT)'!$B$7:$J$22,S$9,0),4)</f>
        <v>#N/A</v>
      </c>
      <c r="T14" s="281" t="e">
        <f>ROUND(VLOOKUP(MID($E14,4,3),'Wochentag F(WT)'!$B$7:$J$22,T$9,0),4)</f>
        <v>#N/A</v>
      </c>
      <c r="U14" s="281" t="e">
        <f>ROUND(VLOOKUP(MID($E14,4,3),'Wochentag F(WT)'!$B$7:$J$22,U$9,0),4)</f>
        <v>#N/A</v>
      </c>
      <c r="V14" s="281" t="e">
        <f>ROUND(VLOOKUP(MID($E14,4,3),'Wochentag F(WT)'!$B$7:$J$22,V$9,0),4)</f>
        <v>#N/A</v>
      </c>
      <c r="W14" s="281" t="e">
        <f>ROUND(VLOOKUP(MID($E14,4,3),'Wochentag F(WT)'!$B$7:$J$22,W$9,0),4)</f>
        <v>#N/A</v>
      </c>
      <c r="X14" s="282" t="e">
        <f t="shared" si="2"/>
        <v>#N/A</v>
      </c>
      <c r="Y14" s="303"/>
      <c r="Z14" s="212"/>
    </row>
    <row r="15" spans="2:26" s="143" customFormat="1">
      <c r="B15" s="144">
        <v>4</v>
      </c>
      <c r="C15" s="145" t="str">
        <f t="shared" si="1"/>
        <v>Netz3</v>
      </c>
      <c r="D15" s="62"/>
      <c r="E15" s="165"/>
      <c r="F15" s="307"/>
      <c r="H15" s="278"/>
      <c r="I15" s="278"/>
      <c r="J15" s="278"/>
      <c r="K15" s="278"/>
      <c r="L15" s="279"/>
      <c r="M15" s="278"/>
      <c r="N15" s="278"/>
      <c r="O15" s="278"/>
      <c r="P15" s="278"/>
      <c r="Q15" s="280"/>
      <c r="R15" s="281"/>
      <c r="S15" s="281"/>
      <c r="T15" s="281"/>
      <c r="U15" s="281"/>
      <c r="V15" s="281"/>
      <c r="W15" s="281"/>
      <c r="X15" s="282"/>
      <c r="Y15" s="303"/>
      <c r="Z15" s="212"/>
    </row>
    <row r="16" spans="2:26" s="143" customFormat="1">
      <c r="B16" s="144">
        <v>5</v>
      </c>
      <c r="C16" s="145" t="str">
        <f t="shared" si="1"/>
        <v>Netz3</v>
      </c>
      <c r="D16" s="62"/>
      <c r="E16" s="165"/>
      <c r="F16" s="307"/>
      <c r="H16" s="278"/>
      <c r="I16" s="278"/>
      <c r="J16" s="278"/>
      <c r="K16" s="278"/>
      <c r="L16" s="279"/>
      <c r="M16" s="278"/>
      <c r="N16" s="278"/>
      <c r="O16" s="278"/>
      <c r="P16" s="278"/>
      <c r="Q16" s="280"/>
      <c r="R16" s="281"/>
      <c r="S16" s="281"/>
      <c r="T16" s="281"/>
      <c r="U16" s="281"/>
      <c r="V16" s="281"/>
      <c r="W16" s="281"/>
      <c r="X16" s="282"/>
      <c r="Y16" s="303"/>
      <c r="Z16" s="212"/>
    </row>
    <row r="17" spans="2:26" s="143" customFormat="1">
      <c r="B17" s="144">
        <v>6</v>
      </c>
      <c r="C17" s="145" t="str">
        <f t="shared" si="1"/>
        <v>Netz3</v>
      </c>
      <c r="D17" s="62"/>
      <c r="E17" s="165"/>
      <c r="F17" s="307"/>
      <c r="H17" s="278"/>
      <c r="I17" s="278"/>
      <c r="J17" s="278"/>
      <c r="K17" s="278"/>
      <c r="L17" s="279"/>
      <c r="M17" s="278"/>
      <c r="N17" s="278"/>
      <c r="O17" s="278"/>
      <c r="P17" s="278"/>
      <c r="Q17" s="280"/>
      <c r="R17" s="281"/>
      <c r="S17" s="281"/>
      <c r="T17" s="281"/>
      <c r="U17" s="281"/>
      <c r="V17" s="281"/>
      <c r="W17" s="281"/>
      <c r="X17" s="282"/>
      <c r="Y17" s="303"/>
      <c r="Z17" s="212"/>
    </row>
    <row r="18" spans="2:26" s="143" customFormat="1">
      <c r="B18" s="144">
        <v>7</v>
      </c>
      <c r="C18" s="145" t="str">
        <f t="shared" si="1"/>
        <v>Netz3</v>
      </c>
      <c r="D18" s="62"/>
      <c r="E18" s="165"/>
      <c r="F18" s="307"/>
      <c r="H18" s="278"/>
      <c r="I18" s="278"/>
      <c r="J18" s="278"/>
      <c r="K18" s="278"/>
      <c r="L18" s="279"/>
      <c r="M18" s="278"/>
      <c r="N18" s="278"/>
      <c r="O18" s="278"/>
      <c r="P18" s="278"/>
      <c r="Q18" s="280"/>
      <c r="R18" s="281"/>
      <c r="S18" s="281"/>
      <c r="T18" s="281"/>
      <c r="U18" s="281"/>
      <c r="V18" s="281"/>
      <c r="W18" s="281"/>
      <c r="X18" s="282"/>
      <c r="Y18" s="303"/>
      <c r="Z18" s="212"/>
    </row>
    <row r="19" spans="2:26" s="143" customFormat="1">
      <c r="B19" s="144">
        <v>8</v>
      </c>
      <c r="C19" s="145" t="str">
        <f t="shared" si="1"/>
        <v>Netz3</v>
      </c>
      <c r="D19" s="62"/>
      <c r="E19" s="165"/>
      <c r="F19" s="307"/>
      <c r="H19" s="278"/>
      <c r="I19" s="278"/>
      <c r="J19" s="278"/>
      <c r="K19" s="278"/>
      <c r="L19" s="279"/>
      <c r="M19" s="278"/>
      <c r="N19" s="278"/>
      <c r="O19" s="278"/>
      <c r="P19" s="278"/>
      <c r="Q19" s="280"/>
      <c r="R19" s="281"/>
      <c r="S19" s="281"/>
      <c r="T19" s="281"/>
      <c r="U19" s="281"/>
      <c r="V19" s="281"/>
      <c r="W19" s="281"/>
      <c r="X19" s="282"/>
      <c r="Y19" s="303"/>
      <c r="Z19" s="212"/>
    </row>
    <row r="20" spans="2:26" s="143" customFormat="1">
      <c r="B20" s="144">
        <v>9</v>
      </c>
      <c r="C20" s="145" t="str">
        <f t="shared" si="1"/>
        <v>Netz3</v>
      </c>
      <c r="D20" s="62"/>
      <c r="E20" s="165"/>
      <c r="F20" s="307"/>
      <c r="H20" s="278"/>
      <c r="I20" s="278"/>
      <c r="J20" s="278"/>
      <c r="K20" s="278"/>
      <c r="L20" s="279"/>
      <c r="M20" s="278"/>
      <c r="N20" s="278"/>
      <c r="O20" s="278"/>
      <c r="P20" s="278"/>
      <c r="Q20" s="280"/>
      <c r="R20" s="281"/>
      <c r="S20" s="281"/>
      <c r="T20" s="281"/>
      <c r="U20" s="281"/>
      <c r="V20" s="281"/>
      <c r="W20" s="281"/>
      <c r="X20" s="282"/>
      <c r="Y20" s="303"/>
      <c r="Z20" s="212"/>
    </row>
    <row r="21" spans="2:26" s="143" customFormat="1">
      <c r="B21" s="144">
        <v>10</v>
      </c>
      <c r="C21" s="145" t="str">
        <f t="shared" si="1"/>
        <v>Netz3</v>
      </c>
      <c r="D21" s="62"/>
      <c r="E21" s="165"/>
      <c r="F21" s="307"/>
      <c r="H21" s="278"/>
      <c r="I21" s="278"/>
      <c r="J21" s="278"/>
      <c r="K21" s="278"/>
      <c r="L21" s="279"/>
      <c r="M21" s="278"/>
      <c r="N21" s="278"/>
      <c r="O21" s="278"/>
      <c r="P21" s="278"/>
      <c r="Q21" s="280"/>
      <c r="R21" s="281"/>
      <c r="S21" s="281"/>
      <c r="T21" s="281"/>
      <c r="U21" s="281"/>
      <c r="V21" s="281"/>
      <c r="W21" s="281"/>
      <c r="X21" s="282"/>
      <c r="Y21" s="303"/>
      <c r="Z21" s="212"/>
    </row>
    <row r="22" spans="2:26" s="143" customFormat="1">
      <c r="B22" s="144">
        <v>11</v>
      </c>
      <c r="C22" s="145" t="str">
        <f t="shared" si="1"/>
        <v>Netz3</v>
      </c>
      <c r="D22" s="62"/>
      <c r="E22" s="165"/>
      <c r="F22" s="307"/>
      <c r="H22" s="278"/>
      <c r="I22" s="278"/>
      <c r="J22" s="278"/>
      <c r="K22" s="278"/>
      <c r="L22" s="279"/>
      <c r="M22" s="278"/>
      <c r="N22" s="278"/>
      <c r="O22" s="278"/>
      <c r="P22" s="278"/>
      <c r="Q22" s="280"/>
      <c r="R22" s="281"/>
      <c r="S22" s="281"/>
      <c r="T22" s="281"/>
      <c r="U22" s="281"/>
      <c r="V22" s="281"/>
      <c r="W22" s="281"/>
      <c r="X22" s="282"/>
      <c r="Y22" s="303"/>
      <c r="Z22" s="212"/>
    </row>
    <row r="23" spans="2:26" s="143" customFormat="1">
      <c r="B23" s="144">
        <v>12</v>
      </c>
      <c r="C23" s="145" t="str">
        <f t="shared" si="1"/>
        <v>Netz3</v>
      </c>
      <c r="D23" s="62"/>
      <c r="E23" s="165"/>
      <c r="F23" s="307"/>
      <c r="H23" s="278"/>
      <c r="I23" s="278"/>
      <c r="J23" s="278"/>
      <c r="K23" s="278"/>
      <c r="L23" s="279"/>
      <c r="M23" s="278"/>
      <c r="N23" s="278"/>
      <c r="O23" s="278"/>
      <c r="P23" s="278"/>
      <c r="Q23" s="280"/>
      <c r="R23" s="281"/>
      <c r="S23" s="281"/>
      <c r="T23" s="281"/>
      <c r="U23" s="281"/>
      <c r="V23" s="281"/>
      <c r="W23" s="281"/>
      <c r="X23" s="282"/>
      <c r="Y23" s="303"/>
      <c r="Z23" s="212"/>
    </row>
    <row r="24" spans="2:26" s="143" customFormat="1">
      <c r="B24" s="144">
        <v>13</v>
      </c>
      <c r="C24" s="145" t="str">
        <f t="shared" si="1"/>
        <v>Netz3</v>
      </c>
      <c r="D24" s="62"/>
      <c r="E24" s="165"/>
      <c r="F24" s="307"/>
      <c r="H24" s="278"/>
      <c r="I24" s="278"/>
      <c r="J24" s="278"/>
      <c r="K24" s="278"/>
      <c r="L24" s="279"/>
      <c r="M24" s="278"/>
      <c r="N24" s="278"/>
      <c r="O24" s="278"/>
      <c r="P24" s="278"/>
      <c r="Q24" s="280"/>
      <c r="R24" s="281"/>
      <c r="S24" s="281"/>
      <c r="T24" s="281"/>
      <c r="U24" s="281"/>
      <c r="V24" s="281"/>
      <c r="W24" s="281"/>
      <c r="X24" s="282"/>
      <c r="Y24" s="303"/>
      <c r="Z24" s="212"/>
    </row>
    <row r="25" spans="2:26" s="143" customFormat="1">
      <c r="B25" s="144">
        <v>14</v>
      </c>
      <c r="C25" s="145" t="str">
        <f t="shared" si="1"/>
        <v>Netz3</v>
      </c>
      <c r="D25" s="62"/>
      <c r="E25" s="165"/>
      <c r="F25" s="307"/>
      <c r="H25" s="278"/>
      <c r="I25" s="278"/>
      <c r="J25" s="278"/>
      <c r="K25" s="278"/>
      <c r="L25" s="279"/>
      <c r="M25" s="278"/>
      <c r="N25" s="278"/>
      <c r="O25" s="278"/>
      <c r="P25" s="278"/>
      <c r="Q25" s="280"/>
      <c r="R25" s="281"/>
      <c r="S25" s="281"/>
      <c r="T25" s="281"/>
      <c r="U25" s="281"/>
      <c r="V25" s="281"/>
      <c r="W25" s="281"/>
      <c r="X25" s="282"/>
      <c r="Y25" s="303"/>
      <c r="Z25" s="212"/>
    </row>
    <row r="26" spans="2:26" s="143" customFormat="1">
      <c r="B26" s="144">
        <v>15</v>
      </c>
      <c r="C26" s="145" t="str">
        <f t="shared" si="1"/>
        <v>Netz3</v>
      </c>
      <c r="D26" s="62"/>
      <c r="E26" s="165"/>
      <c r="F26" s="307"/>
      <c r="H26" s="278"/>
      <c r="I26" s="278"/>
      <c r="J26" s="278"/>
      <c r="K26" s="278"/>
      <c r="L26" s="279"/>
      <c r="M26" s="278"/>
      <c r="N26" s="278"/>
      <c r="O26" s="278"/>
      <c r="P26" s="278"/>
      <c r="Q26" s="280"/>
      <c r="R26" s="281"/>
      <c r="S26" s="281"/>
      <c r="T26" s="281"/>
      <c r="U26" s="281"/>
      <c r="V26" s="281"/>
      <c r="W26" s="281"/>
      <c r="X26" s="282"/>
      <c r="Y26" s="303"/>
      <c r="Z26" s="212"/>
    </row>
    <row r="27" spans="2:26" s="143" customFormat="1">
      <c r="B27" s="144">
        <v>16</v>
      </c>
      <c r="C27" s="145" t="str">
        <f t="shared" si="1"/>
        <v>Netz3</v>
      </c>
      <c r="D27" s="62"/>
      <c r="E27" s="166"/>
      <c r="F27" s="307"/>
      <c r="H27" s="283"/>
      <c r="I27" s="283"/>
      <c r="J27" s="283"/>
      <c r="K27" s="283"/>
      <c r="L27" s="279"/>
      <c r="M27" s="283"/>
      <c r="N27" s="283"/>
      <c r="O27" s="283"/>
      <c r="P27" s="283"/>
      <c r="Q27" s="284"/>
      <c r="R27" s="285"/>
      <c r="S27" s="285"/>
      <c r="T27" s="285"/>
      <c r="U27" s="285"/>
      <c r="V27" s="285"/>
      <c r="W27" s="285"/>
      <c r="X27" s="286"/>
      <c r="Y27" s="303"/>
    </row>
    <row r="28" spans="2:26" s="143" customFormat="1">
      <c r="B28" s="144">
        <v>17</v>
      </c>
      <c r="C28" s="145" t="str">
        <f t="shared" si="1"/>
        <v>Netz3</v>
      </c>
      <c r="D28" s="62"/>
      <c r="E28" s="166"/>
      <c r="F28" s="307"/>
      <c r="H28" s="283"/>
      <c r="I28" s="283"/>
      <c r="J28" s="283"/>
      <c r="K28" s="283"/>
      <c r="L28" s="279"/>
      <c r="M28" s="283"/>
      <c r="N28" s="283"/>
      <c r="O28" s="283"/>
      <c r="P28" s="283"/>
      <c r="Q28" s="284"/>
      <c r="R28" s="285"/>
      <c r="S28" s="285"/>
      <c r="T28" s="285"/>
      <c r="U28" s="285"/>
      <c r="V28" s="285"/>
      <c r="W28" s="285"/>
      <c r="X28" s="286"/>
      <c r="Y28" s="303"/>
    </row>
    <row r="29" spans="2:26" s="143" customFormat="1">
      <c r="B29" s="144">
        <v>18</v>
      </c>
      <c r="C29" s="145" t="str">
        <f t="shared" si="1"/>
        <v>Netz3</v>
      </c>
      <c r="D29" s="62"/>
      <c r="E29" s="166"/>
      <c r="F29" s="307"/>
      <c r="H29" s="283"/>
      <c r="I29" s="283"/>
      <c r="J29" s="283"/>
      <c r="K29" s="283"/>
      <c r="L29" s="279"/>
      <c r="M29" s="283"/>
      <c r="N29" s="283"/>
      <c r="O29" s="283"/>
      <c r="P29" s="283"/>
      <c r="Q29" s="284"/>
      <c r="R29" s="285"/>
      <c r="S29" s="285"/>
      <c r="T29" s="285"/>
      <c r="U29" s="285"/>
      <c r="V29" s="285"/>
      <c r="W29" s="285"/>
      <c r="X29" s="286"/>
      <c r="Y29" s="303"/>
    </row>
    <row r="30" spans="2:26" s="143" customFormat="1">
      <c r="B30" s="144">
        <v>19</v>
      </c>
      <c r="C30" s="145" t="str">
        <f t="shared" si="1"/>
        <v>Netz3</v>
      </c>
      <c r="D30" s="62"/>
      <c r="E30" s="166"/>
      <c r="F30" s="307"/>
      <c r="H30" s="283"/>
      <c r="I30" s="283"/>
      <c r="J30" s="283"/>
      <c r="K30" s="283"/>
      <c r="L30" s="279"/>
      <c r="M30" s="283"/>
      <c r="N30" s="283"/>
      <c r="O30" s="283"/>
      <c r="P30" s="283"/>
      <c r="Q30" s="284"/>
      <c r="R30" s="285"/>
      <c r="S30" s="285"/>
      <c r="T30" s="285"/>
      <c r="U30" s="285"/>
      <c r="V30" s="285"/>
      <c r="W30" s="285"/>
      <c r="X30" s="286"/>
      <c r="Y30" s="303"/>
    </row>
    <row r="31" spans="2:26" s="143" customFormat="1">
      <c r="B31" s="144">
        <v>20</v>
      </c>
      <c r="C31" s="145" t="str">
        <f t="shared" si="1"/>
        <v>Netz3</v>
      </c>
      <c r="D31" s="62"/>
      <c r="E31" s="166"/>
      <c r="F31" s="307"/>
      <c r="H31" s="283"/>
      <c r="I31" s="283"/>
      <c r="J31" s="283"/>
      <c r="K31" s="283"/>
      <c r="L31" s="279"/>
      <c r="M31" s="283"/>
      <c r="N31" s="283"/>
      <c r="O31" s="283"/>
      <c r="P31" s="283"/>
      <c r="Q31" s="284"/>
      <c r="R31" s="285"/>
      <c r="S31" s="285"/>
      <c r="T31" s="285"/>
      <c r="U31" s="285"/>
      <c r="V31" s="285"/>
      <c r="W31" s="285"/>
      <c r="X31" s="286"/>
      <c r="Y31" s="303"/>
    </row>
    <row r="32" spans="2:26" s="143" customFormat="1">
      <c r="B32" s="144">
        <v>21</v>
      </c>
      <c r="C32" s="145" t="str">
        <f t="shared" si="1"/>
        <v>Netz3</v>
      </c>
      <c r="D32" s="62"/>
      <c r="E32" s="166"/>
      <c r="F32" s="307"/>
      <c r="H32" s="283"/>
      <c r="I32" s="283"/>
      <c r="J32" s="283"/>
      <c r="K32" s="283"/>
      <c r="L32" s="279"/>
      <c r="M32" s="283"/>
      <c r="N32" s="283"/>
      <c r="O32" s="283"/>
      <c r="P32" s="283"/>
      <c r="Q32" s="284"/>
      <c r="R32" s="285"/>
      <c r="S32" s="285"/>
      <c r="T32" s="285"/>
      <c r="U32" s="285"/>
      <c r="V32" s="285"/>
      <c r="W32" s="285"/>
      <c r="X32" s="286"/>
      <c r="Y32" s="303"/>
    </row>
    <row r="33" spans="2:25" s="143" customFormat="1">
      <c r="B33" s="144">
        <v>22</v>
      </c>
      <c r="C33" s="145" t="str">
        <f t="shared" si="1"/>
        <v>Netz3</v>
      </c>
      <c r="D33" s="62"/>
      <c r="E33" s="166"/>
      <c r="F33" s="307"/>
      <c r="H33" s="283"/>
      <c r="I33" s="283"/>
      <c r="J33" s="283"/>
      <c r="K33" s="283"/>
      <c r="L33" s="279"/>
      <c r="M33" s="283"/>
      <c r="N33" s="283"/>
      <c r="O33" s="283"/>
      <c r="P33" s="283"/>
      <c r="Q33" s="284"/>
      <c r="R33" s="285"/>
      <c r="S33" s="285"/>
      <c r="T33" s="285"/>
      <c r="U33" s="285"/>
      <c r="V33" s="285"/>
      <c r="W33" s="285"/>
      <c r="X33" s="286"/>
      <c r="Y33" s="303"/>
    </row>
    <row r="34" spans="2:25" s="143" customFormat="1">
      <c r="B34" s="144">
        <v>23</v>
      </c>
      <c r="C34" s="145" t="str">
        <f t="shared" si="1"/>
        <v>Netz3</v>
      </c>
      <c r="D34" s="62"/>
      <c r="E34" s="166"/>
      <c r="F34" s="307"/>
      <c r="H34" s="283"/>
      <c r="I34" s="283"/>
      <c r="J34" s="283"/>
      <c r="K34" s="283"/>
      <c r="L34" s="279"/>
      <c r="M34" s="283"/>
      <c r="N34" s="283"/>
      <c r="O34" s="283"/>
      <c r="P34" s="283"/>
      <c r="Q34" s="284"/>
      <c r="R34" s="285"/>
      <c r="S34" s="285"/>
      <c r="T34" s="285"/>
      <c r="U34" s="285"/>
      <c r="V34" s="285"/>
      <c r="W34" s="285"/>
      <c r="X34" s="286"/>
      <c r="Y34" s="303"/>
    </row>
    <row r="35" spans="2:25" s="143" customFormat="1">
      <c r="B35" s="144">
        <v>24</v>
      </c>
      <c r="C35" s="145" t="str">
        <f t="shared" si="1"/>
        <v>Netz3</v>
      </c>
      <c r="D35" s="62"/>
      <c r="E35" s="166"/>
      <c r="F35" s="307"/>
      <c r="H35" s="283"/>
      <c r="I35" s="283"/>
      <c r="J35" s="283"/>
      <c r="K35" s="283"/>
      <c r="L35" s="279"/>
      <c r="M35" s="283"/>
      <c r="N35" s="283"/>
      <c r="O35" s="283"/>
      <c r="P35" s="283"/>
      <c r="Q35" s="284"/>
      <c r="R35" s="285"/>
      <c r="S35" s="285"/>
      <c r="T35" s="285"/>
      <c r="U35" s="285"/>
      <c r="V35" s="285"/>
      <c r="W35" s="285"/>
      <c r="X35" s="286"/>
      <c r="Y35" s="303"/>
    </row>
    <row r="36" spans="2:25" s="143" customFormat="1">
      <c r="B36" s="144">
        <v>25</v>
      </c>
      <c r="C36" s="145" t="str">
        <f t="shared" si="1"/>
        <v>Netz3</v>
      </c>
      <c r="D36" s="62"/>
      <c r="E36" s="166"/>
      <c r="F36" s="307"/>
      <c r="H36" s="283"/>
      <c r="I36" s="283"/>
      <c r="J36" s="283"/>
      <c r="K36" s="283"/>
      <c r="L36" s="279"/>
      <c r="M36" s="283"/>
      <c r="N36" s="283"/>
      <c r="O36" s="283"/>
      <c r="P36" s="283"/>
      <c r="Q36" s="284"/>
      <c r="R36" s="285"/>
      <c r="S36" s="285"/>
      <c r="T36" s="285"/>
      <c r="U36" s="285"/>
      <c r="V36" s="285"/>
      <c r="W36" s="285"/>
      <c r="X36" s="286"/>
      <c r="Y36" s="303"/>
    </row>
    <row r="37" spans="2:25" s="143" customFormat="1">
      <c r="B37" s="144">
        <v>26</v>
      </c>
      <c r="C37" s="145" t="str">
        <f t="shared" si="1"/>
        <v>Netz3</v>
      </c>
      <c r="D37" s="62"/>
      <c r="E37" s="166"/>
      <c r="F37" s="307"/>
      <c r="H37" s="283"/>
      <c r="I37" s="283"/>
      <c r="J37" s="283"/>
      <c r="K37" s="283"/>
      <c r="L37" s="279"/>
      <c r="M37" s="283"/>
      <c r="N37" s="283"/>
      <c r="O37" s="283"/>
      <c r="P37" s="283"/>
      <c r="Q37" s="284"/>
      <c r="R37" s="285"/>
      <c r="S37" s="285"/>
      <c r="T37" s="285"/>
      <c r="U37" s="285"/>
      <c r="V37" s="285"/>
      <c r="W37" s="285"/>
      <c r="X37" s="286"/>
      <c r="Y37" s="303"/>
    </row>
    <row r="38" spans="2:25" s="143" customFormat="1">
      <c r="B38" s="144">
        <v>27</v>
      </c>
      <c r="C38" s="145" t="str">
        <f t="shared" si="1"/>
        <v>Netz3</v>
      </c>
      <c r="D38" s="62"/>
      <c r="E38" s="166"/>
      <c r="F38" s="307"/>
      <c r="H38" s="283"/>
      <c r="I38" s="283"/>
      <c r="J38" s="283"/>
      <c r="K38" s="283"/>
      <c r="L38" s="279"/>
      <c r="M38" s="283"/>
      <c r="N38" s="283"/>
      <c r="O38" s="283"/>
      <c r="P38" s="283"/>
      <c r="Q38" s="284"/>
      <c r="R38" s="285"/>
      <c r="S38" s="285"/>
      <c r="T38" s="285"/>
      <c r="U38" s="285"/>
      <c r="V38" s="285"/>
      <c r="W38" s="285"/>
      <c r="X38" s="286"/>
      <c r="Y38" s="303"/>
    </row>
    <row r="39" spans="2:25" s="143" customFormat="1">
      <c r="B39" s="144">
        <v>28</v>
      </c>
      <c r="C39" s="145" t="str">
        <f t="shared" si="1"/>
        <v>Netz3</v>
      </c>
      <c r="D39" s="62"/>
      <c r="E39" s="166"/>
      <c r="F39" s="307"/>
      <c r="H39" s="283"/>
      <c r="I39" s="283"/>
      <c r="J39" s="283"/>
      <c r="K39" s="283"/>
      <c r="L39" s="279"/>
      <c r="M39" s="283"/>
      <c r="N39" s="283"/>
      <c r="O39" s="283"/>
      <c r="P39" s="283"/>
      <c r="Q39" s="284"/>
      <c r="R39" s="285"/>
      <c r="S39" s="285"/>
      <c r="T39" s="285"/>
      <c r="U39" s="285"/>
      <c r="V39" s="285"/>
      <c r="W39" s="285"/>
      <c r="X39" s="286"/>
      <c r="Y39" s="303"/>
    </row>
    <row r="40" spans="2:25" s="143" customFormat="1">
      <c r="B40" s="144">
        <v>29</v>
      </c>
      <c r="C40" s="145" t="str">
        <f t="shared" si="1"/>
        <v>Netz3</v>
      </c>
      <c r="D40" s="62"/>
      <c r="E40" s="166"/>
      <c r="F40" s="307"/>
      <c r="H40" s="283"/>
      <c r="I40" s="283"/>
      <c r="J40" s="283"/>
      <c r="K40" s="283"/>
      <c r="L40" s="279"/>
      <c r="M40" s="283"/>
      <c r="N40" s="283"/>
      <c r="O40" s="283"/>
      <c r="P40" s="283"/>
      <c r="Q40" s="284"/>
      <c r="R40" s="285"/>
      <c r="S40" s="285"/>
      <c r="T40" s="285"/>
      <c r="U40" s="285"/>
      <c r="V40" s="285"/>
      <c r="W40" s="285"/>
      <c r="X40" s="286"/>
      <c r="Y40" s="303"/>
    </row>
    <row r="41" spans="2:25" s="143" customFormat="1">
      <c r="B41" s="144">
        <v>30</v>
      </c>
      <c r="C41" s="145" t="str">
        <f t="shared" si="1"/>
        <v>Netz3</v>
      </c>
      <c r="D41" s="62"/>
      <c r="E41" s="166"/>
      <c r="F41" s="307"/>
      <c r="H41" s="283"/>
      <c r="I41" s="283"/>
      <c r="J41" s="283"/>
      <c r="K41" s="283"/>
      <c r="L41" s="279"/>
      <c r="M41" s="283"/>
      <c r="N41" s="283"/>
      <c r="O41" s="283"/>
      <c r="P41" s="283"/>
      <c r="Q41" s="284"/>
      <c r="R41" s="285"/>
      <c r="S41" s="285"/>
      <c r="T41" s="285"/>
      <c r="U41" s="285"/>
      <c r="V41" s="285"/>
      <c r="W41" s="285"/>
      <c r="X41" s="286"/>
      <c r="Y41" s="303"/>
    </row>
    <row r="42" spans="2:25"/>
    <row r="43" spans="2:25"/>
    <row r="44" spans="2:25"/>
    <row r="45" spans="2:25"/>
    <row r="46" spans="2:25"/>
    <row r="47" spans="2:25"/>
    <row r="48" spans="2:25"/>
    <row r="49"/>
    <row r="50"/>
    <row r="51"/>
    <row r="52"/>
    <row r="53"/>
    <row r="54"/>
    <row r="55"/>
    <row r="56"/>
    <row r="57"/>
    <row r="58"/>
    <row r="59"/>
  </sheetData>
  <conditionalFormatting sqref="F11 H11:Y11 H15:Y41 M12:Y14 F15:F41">
    <cfRule type="expression" dxfId="18" priority="20">
      <formula>ISERROR(F11)</formula>
    </cfRule>
  </conditionalFormatting>
  <conditionalFormatting sqref="E15:F41 Y12:Y41">
    <cfRule type="duplicateValues" dxfId="17" priority="42"/>
  </conditionalFormatting>
  <conditionalFormatting sqref="F13:F14 H13:K14">
    <cfRule type="expression" dxfId="16" priority="7">
      <formula>ISERROR(F13)</formula>
    </cfRule>
  </conditionalFormatting>
  <conditionalFormatting sqref="F13:F14">
    <cfRule type="duplicateValues" dxfId="15" priority="8"/>
  </conditionalFormatting>
  <conditionalFormatting sqref="L13:L14">
    <cfRule type="expression" dxfId="14" priority="6">
      <formula>ISERROR(L13)</formula>
    </cfRule>
  </conditionalFormatting>
  <conditionalFormatting sqref="E13:E14">
    <cfRule type="expression" dxfId="13" priority="5">
      <formula>ISERROR(E13)</formula>
    </cfRule>
  </conditionalFormatting>
  <conditionalFormatting sqref="F12 H12:K12">
    <cfRule type="expression" dxfId="12" priority="3">
      <formula>ISERROR(F12)</formula>
    </cfRule>
  </conditionalFormatting>
  <conditionalFormatting sqref="F12">
    <cfRule type="duplicateValues" dxfId="11" priority="4"/>
  </conditionalFormatting>
  <conditionalFormatting sqref="L12">
    <cfRule type="expression" dxfId="10" priority="2">
      <formula>ISERROR(L12)</formula>
    </cfRule>
  </conditionalFormatting>
  <conditionalFormatting sqref="E12">
    <cfRule type="expression" dxfId="9" priority="1">
      <formula>ISERROR(E12)</formula>
    </cfRule>
  </conditionalFormatting>
  <dataValidations count="2">
    <dataValidation type="list" errorStyle="warning" allowBlank="1" showInputMessage="1" showErrorMessage="1" errorTitle="Profil-Art" error="Bitte Profilwahl gemäß Auswahlfeld" sqref="D12:D41" xr:uid="{00000000-0002-0000-0500-000000000000}">
      <formula1>"BDEW,Ind.-Koef."</formula1>
    </dataValidation>
    <dataValidation errorStyle="warning" allowBlank="1" showInputMessage="1" showErrorMessage="1" errorTitle="Profil-Art" error="Bitte Profilwahl gemäß Auswahlfeld" sqref="D11" xr:uid="{00000000-0002-0000-0500-000001000000}"/>
  </dataValidations>
  <pageMargins left="0.25" right="0.25" top="0.75" bottom="0.75" header="0.3" footer="0.3"/>
  <pageSetup paperSize="9" scale="49" orientation="landscape" r:id="rId1"/>
  <ignoredErrors>
    <ignoredError sqref="L11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7369E240-CB0D-41B9-A4A5-C96FFF904715}">
            <xm:f>D11&lt;&gt;IF(ISERROR(VLOOKUP($E11,'BDEW-Standard'!$B$3:$M$158,1,0)),"Ind.-Koef.","BDEW")</xm:f>
            <x14:dxf>
              <font>
                <color rgb="FFFF0000"/>
              </font>
              <fill>
                <patternFill>
                  <bgColor theme="9" tint="0.39994506668294322"/>
                </patternFill>
              </fill>
            </x14:dxf>
          </x14:cfRule>
          <xm:sqref>D11:D41</xm:sqref>
        </x14:conditionalFormatting>
        <x14:conditionalFormatting xmlns:xm="http://schemas.microsoft.com/office/excel/2006/main">
          <x14:cfRule type="cellIs" priority="13" operator="notEqual" id="{72F41D43-5B85-4116-B1C1-A17F7A693593}">
            <xm:f>'SLP-Verfahren'!$D$32</xm:f>
            <x14:dxf>
              <fill>
                <patternFill>
                  <bgColor rgb="FFFF000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12" id="{ABDF3E5B-BFD3-46EF-865B-0AE47E3126EE}">
            <xm:f>IF('SLP-Verfahren'!$D$20='SLP-Verfahren'!$I$21,1,0)</xm:f>
            <x14:dxf>
              <fill>
                <patternFill>
                  <bgColor theme="2"/>
                </patternFill>
              </fill>
            </x14:dxf>
          </x14:cfRule>
          <xm:sqref>Y11:Y41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2000000}">
          <x14:formula1>
            <xm:f>'BDEW-Standard'!$B$3:$B$158</xm:f>
          </x14:formula1>
          <xm:sqref>E11</xm:sqref>
        </x14:dataValidation>
        <x14:dataValidation type="list" errorStyle="information" allowBlank="1" showInputMessage="1" showErrorMessage="1" errorTitle="Achtung!" error="keine BDEW Nomenklatur" xr:uid="{00000000-0002-0000-0500-000003000000}">
          <x14:formula1>
            <xm:f>'BDEW-Standard'!$B$3:$B$94</xm:f>
          </x14:formula1>
          <xm:sqref>E11 E15:E41</xm:sqref>
        </x14:dataValidation>
        <x14:dataValidation type="list" allowBlank="1" showInputMessage="1" showErrorMessage="1" xr:uid="{00000000-0002-0000-0500-000004000000}">
          <x14:formula1>
            <xm:f>'BDEW-Standard'!$B$3:$B$94</xm:f>
          </x14:formula1>
          <xm:sqref>E15:E26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>
    <tabColor rgb="FFC00000"/>
  </sheetPr>
  <dimension ref="A1:N158"/>
  <sheetViews>
    <sheetView showGridLines="0" zoomScale="80" zoomScaleNormal="80" workbookViewId="0">
      <selection activeCell="O9" sqref="O9"/>
    </sheetView>
  </sheetViews>
  <sheetFormatPr baseColWidth="10" defaultColWidth="11.42578125" defaultRowHeight="15"/>
  <cols>
    <col min="1" max="3" width="11.42578125" style="128"/>
    <col min="4" max="4" width="19.7109375" style="128" customWidth="1"/>
    <col min="5" max="9" width="16" style="128" customWidth="1"/>
    <col min="10" max="10" width="15.28515625" style="128" customWidth="1"/>
    <col min="11" max="12" width="16" style="128" customWidth="1"/>
    <col min="13" max="13" width="15.28515625" style="128" customWidth="1"/>
    <col min="14" max="16384" width="11.42578125" style="128"/>
  </cols>
  <sheetData>
    <row r="1" spans="1:14">
      <c r="A1" s="215" t="s">
        <v>343</v>
      </c>
      <c r="B1" s="216">
        <v>42173</v>
      </c>
      <c r="D1" s="131" t="s">
        <v>450</v>
      </c>
      <c r="F1" s="217" t="s">
        <v>544</v>
      </c>
      <c r="N1" s="218"/>
    </row>
    <row r="2" spans="1:14" ht="25.5">
      <c r="A2" s="219" t="s">
        <v>267</v>
      </c>
      <c r="B2" s="220" t="s">
        <v>145</v>
      </c>
      <c r="C2" s="221" t="s">
        <v>147</v>
      </c>
      <c r="D2" s="222" t="s">
        <v>148</v>
      </c>
      <c r="E2" s="223" t="s">
        <v>0</v>
      </c>
      <c r="F2" s="223" t="s">
        <v>1</v>
      </c>
      <c r="G2" s="223" t="s">
        <v>2</v>
      </c>
      <c r="H2" s="223" t="s">
        <v>3</v>
      </c>
      <c r="I2" s="224" t="s">
        <v>69</v>
      </c>
      <c r="J2" s="223" t="s">
        <v>149</v>
      </c>
      <c r="K2" s="223" t="s">
        <v>150</v>
      </c>
      <c r="L2" s="223" t="s">
        <v>151</v>
      </c>
      <c r="M2" s="225" t="s">
        <v>243</v>
      </c>
    </row>
    <row r="3" spans="1:14">
      <c r="A3" s="128" t="str">
        <f>IF(MID(D3,1,8)="SigLinDe","SLP-FfE","SLP-TUM")</f>
        <v>SLP-TUM</v>
      </c>
      <c r="B3" s="128" t="str">
        <f t="shared" ref="B3" si="0">"DE_"&amp;IF(A3="SLP-TUM",MID(D3,5,4)&amp;RIGHT(D3,1),"")&amp;IF(A3="SLP-FfE",MID(#REF!,5,3)&amp;"3"&amp;RIGHT(#REF!,1),"")</f>
        <v>DE_HEF03</v>
      </c>
      <c r="C3" s="226" t="str">
        <f>IF(A3="SLP-TUM",LEFT(D3,3),"")&amp;IF(A3="SLP-FfE",MID(#REF!,2,1)&amp;MID(#REF!,1,1)&amp;MID(#REF!,3,1),"")</f>
        <v>D13</v>
      </c>
      <c r="D3" s="227" t="s">
        <v>152</v>
      </c>
      <c r="E3" s="317">
        <v>3.0469694600000001</v>
      </c>
      <c r="F3" s="318">
        <v>-37.183314129999999</v>
      </c>
      <c r="G3" s="317">
        <v>5.6727846619999998</v>
      </c>
      <c r="H3" s="317">
        <v>9.6193059999999997E-2</v>
      </c>
      <c r="I3" s="319">
        <v>40</v>
      </c>
      <c r="J3" s="320">
        <v>0</v>
      </c>
      <c r="K3" s="320">
        <v>0</v>
      </c>
      <c r="L3" s="320">
        <v>0</v>
      </c>
      <c r="M3" s="321">
        <v>0</v>
      </c>
    </row>
    <row r="4" spans="1:14">
      <c r="A4" s="128" t="str">
        <f t="shared" ref="A4:A67" si="1">IF(MID(D4,1,8)="SigLinDe","SLP-FfE","SLP-TUM")</f>
        <v>SLP-TUM</v>
      </c>
      <c r="B4" s="128" t="str">
        <f t="shared" ref="B4:B67" si="2">"DE_"&amp;IF(A4="SLP-TUM",MID(D4,5,4)&amp;RIGHT(D4,1),"")&amp;IF(A4="SLP-FfE",MID(D1,5,3)&amp;"3"&amp;RIGHT(D1,1),"")</f>
        <v>DE_HEF04</v>
      </c>
      <c r="C4" s="231" t="str">
        <f t="shared" ref="C4:C67" si="3">IF(A4="SLP-TUM",LEFT(D4,3),"")&amp;IF(A4="SLP-FfE",MID(D1,2,1)&amp;MID(D1,1,1)&amp;MID(D1,3,1),"")</f>
        <v>D14</v>
      </c>
      <c r="D4" s="227" t="s">
        <v>153</v>
      </c>
      <c r="E4" s="317">
        <v>3.1850191300000001</v>
      </c>
      <c r="F4" s="317">
        <v>-37.412415490000001</v>
      </c>
      <c r="G4" s="317">
        <v>6.1723178729999999</v>
      </c>
      <c r="H4" s="317">
        <v>7.6109594000000003E-2</v>
      </c>
      <c r="I4" s="319">
        <v>40</v>
      </c>
      <c r="J4" s="320">
        <v>0</v>
      </c>
      <c r="K4" s="320">
        <v>0</v>
      </c>
      <c r="L4" s="320">
        <v>0</v>
      </c>
      <c r="M4" s="321">
        <v>0</v>
      </c>
    </row>
    <row r="5" spans="1:14">
      <c r="A5" s="128" t="str">
        <f t="shared" si="1"/>
        <v>SLP-TUM</v>
      </c>
      <c r="B5" s="128" t="str">
        <f t="shared" si="2"/>
        <v>DE_HEF05</v>
      </c>
      <c r="C5" s="231" t="str">
        <f t="shared" si="3"/>
        <v>D15</v>
      </c>
      <c r="D5" s="227" t="s">
        <v>154</v>
      </c>
      <c r="E5" s="317">
        <v>3.3456666720000001</v>
      </c>
      <c r="F5" s="317">
        <v>-37.52683159</v>
      </c>
      <c r="G5" s="317">
        <v>6.4328936829999996</v>
      </c>
      <c r="H5" s="317">
        <v>5.6256618000000001E-2</v>
      </c>
      <c r="I5" s="319">
        <v>40</v>
      </c>
      <c r="J5" s="320">
        <v>0</v>
      </c>
      <c r="K5" s="320">
        <v>0</v>
      </c>
      <c r="L5" s="320">
        <v>0</v>
      </c>
      <c r="M5" s="321">
        <v>0</v>
      </c>
    </row>
    <row r="6" spans="1:14">
      <c r="A6" s="128" t="str">
        <f t="shared" si="1"/>
        <v>SLP-FfE</v>
      </c>
      <c r="B6" s="128" t="str">
        <f>"DE_"&amp;IF(A6="SLP-TUM",MID(D6,5,4)&amp;RIGHT(D6,1),"")&amp;IF(A6="SLP-FfE",MID(D3,5,3)&amp;"3"&amp;RIGHT(D3,1),"")</f>
        <v>DE_HEF33</v>
      </c>
      <c r="C6" s="231" t="str">
        <f t="shared" si="3"/>
        <v>1D3</v>
      </c>
      <c r="D6" s="227" t="s">
        <v>155</v>
      </c>
      <c r="E6" s="322">
        <v>1.6209544222121799</v>
      </c>
      <c r="F6" s="322">
        <v>-37.183314129999999</v>
      </c>
      <c r="G6" s="322">
        <v>5.6727846619999998</v>
      </c>
      <c r="H6" s="322">
        <v>7.16431179426293E-2</v>
      </c>
      <c r="I6" s="323">
        <v>40</v>
      </c>
      <c r="J6" s="324">
        <v>-4.9570015603147999E-2</v>
      </c>
      <c r="K6" s="324">
        <v>0.84010145808052905</v>
      </c>
      <c r="L6" s="324">
        <v>-2.20902646706885E-3</v>
      </c>
      <c r="M6" s="325">
        <v>0.10744679624398799</v>
      </c>
    </row>
    <row r="7" spans="1:14">
      <c r="A7" s="128" t="str">
        <f t="shared" si="1"/>
        <v>SLP-FfE</v>
      </c>
      <c r="B7" s="128" t="str">
        <f t="shared" si="2"/>
        <v>DE_HEF34</v>
      </c>
      <c r="C7" s="231" t="str">
        <f t="shared" si="3"/>
        <v>1D4</v>
      </c>
      <c r="D7" s="227" t="s">
        <v>156</v>
      </c>
      <c r="E7" s="326">
        <v>1.3819663042902499</v>
      </c>
      <c r="F7" s="326">
        <v>-37.412415490000001</v>
      </c>
      <c r="G7" s="326">
        <v>6.1723178729999999</v>
      </c>
      <c r="H7" s="326">
        <v>3.9628356395288999E-2</v>
      </c>
      <c r="I7" s="327">
        <v>40</v>
      </c>
      <c r="J7" s="328">
        <v>-6.7215872937749402E-2</v>
      </c>
      <c r="K7" s="328">
        <v>1.1167138385159201</v>
      </c>
      <c r="L7" s="328">
        <v>-1.9981647687711602E-3</v>
      </c>
      <c r="M7" s="329">
        <v>0.135506974393588</v>
      </c>
    </row>
    <row r="8" spans="1:14">
      <c r="A8" s="128" t="str">
        <f t="shared" si="1"/>
        <v>SLP-TUM</v>
      </c>
      <c r="B8" s="128" t="str">
        <f t="shared" si="2"/>
        <v>DE_HMF03</v>
      </c>
      <c r="C8" s="231" t="str">
        <f t="shared" si="3"/>
        <v>D23</v>
      </c>
      <c r="D8" s="227" t="s">
        <v>157</v>
      </c>
      <c r="E8" s="317">
        <v>2.387761791</v>
      </c>
      <c r="F8" s="317">
        <v>-34.721360509999997</v>
      </c>
      <c r="G8" s="317">
        <v>5.8164304019999999</v>
      </c>
      <c r="H8" s="317">
        <v>0.120819368</v>
      </c>
      <c r="I8" s="319">
        <v>40</v>
      </c>
      <c r="J8" s="320">
        <v>0</v>
      </c>
      <c r="K8" s="320">
        <v>0</v>
      </c>
      <c r="L8" s="320">
        <v>0</v>
      </c>
      <c r="M8" s="321">
        <v>0</v>
      </c>
    </row>
    <row r="9" spans="1:14">
      <c r="A9" s="128" t="str">
        <f t="shared" si="1"/>
        <v>SLP-TUM</v>
      </c>
      <c r="B9" s="128" t="str">
        <f t="shared" si="2"/>
        <v>DE_HMF04</v>
      </c>
      <c r="C9" s="231" t="str">
        <f t="shared" si="3"/>
        <v>D24</v>
      </c>
      <c r="D9" s="227" t="s">
        <v>158</v>
      </c>
      <c r="E9" s="317">
        <v>2.5187775189999999</v>
      </c>
      <c r="F9" s="317">
        <v>-35.033375419999999</v>
      </c>
      <c r="G9" s="317">
        <v>6.224063396</v>
      </c>
      <c r="H9" s="317">
        <v>0.10107817199999999</v>
      </c>
      <c r="I9" s="319">
        <v>40</v>
      </c>
      <c r="J9" s="320">
        <v>0</v>
      </c>
      <c r="K9" s="320">
        <v>0</v>
      </c>
      <c r="L9" s="320">
        <v>0</v>
      </c>
      <c r="M9" s="321">
        <v>0</v>
      </c>
    </row>
    <row r="10" spans="1:14">
      <c r="A10" s="128" t="str">
        <f t="shared" si="1"/>
        <v>SLP-TUM</v>
      </c>
      <c r="B10" s="128" t="str">
        <f t="shared" si="2"/>
        <v>DE_HMF05</v>
      </c>
      <c r="C10" s="231" t="str">
        <f t="shared" si="3"/>
        <v>D25</v>
      </c>
      <c r="D10" s="227" t="s">
        <v>159</v>
      </c>
      <c r="E10" s="317">
        <v>2.656440592</v>
      </c>
      <c r="F10" s="317">
        <v>-35.251692669999997</v>
      </c>
      <c r="G10" s="317">
        <v>6.5182658619999998</v>
      </c>
      <c r="H10" s="317">
        <v>8.1205866000000002E-2</v>
      </c>
      <c r="I10" s="319">
        <v>40</v>
      </c>
      <c r="J10" s="320">
        <v>0</v>
      </c>
      <c r="K10" s="320">
        <v>0</v>
      </c>
      <c r="L10" s="320">
        <v>0</v>
      </c>
      <c r="M10" s="321">
        <v>0</v>
      </c>
    </row>
    <row r="11" spans="1:14">
      <c r="A11" s="128" t="str">
        <f t="shared" si="1"/>
        <v>SLP-FfE</v>
      </c>
      <c r="B11" s="128" t="str">
        <f t="shared" si="2"/>
        <v>DE_HMF33</v>
      </c>
      <c r="C11" s="231" t="str">
        <f t="shared" si="3"/>
        <v>2D3</v>
      </c>
      <c r="D11" s="227" t="s">
        <v>160</v>
      </c>
      <c r="E11" s="322">
        <v>1.2328654654123199</v>
      </c>
      <c r="F11" s="322">
        <v>-34.721360509999997</v>
      </c>
      <c r="G11" s="322">
        <v>5.8164304019999999</v>
      </c>
      <c r="H11" s="322">
        <v>8.7335193020600194E-2</v>
      </c>
      <c r="I11" s="323">
        <v>40</v>
      </c>
      <c r="J11" s="324">
        <v>-4.0928399400390697E-2</v>
      </c>
      <c r="K11" s="324">
        <v>0.76729203945074098</v>
      </c>
      <c r="L11" s="324">
        <v>-2.23202741619469E-3</v>
      </c>
      <c r="M11" s="325">
        <v>0.119920720218609</v>
      </c>
    </row>
    <row r="12" spans="1:14">
      <c r="A12" s="128" t="str">
        <f t="shared" si="1"/>
        <v>SLP-FfE</v>
      </c>
      <c r="B12" s="128" t="str">
        <f t="shared" si="2"/>
        <v>DE_HMF34</v>
      </c>
      <c r="C12" s="231" t="str">
        <f t="shared" si="3"/>
        <v>2D4</v>
      </c>
      <c r="D12" s="227" t="s">
        <v>161</v>
      </c>
      <c r="E12" s="326">
        <v>1.0443537680583199</v>
      </c>
      <c r="F12" s="326">
        <v>-35.033375419999999</v>
      </c>
      <c r="G12" s="326">
        <v>6.224063396</v>
      </c>
      <c r="H12" s="326">
        <v>5.0291716040989698E-2</v>
      </c>
      <c r="I12" s="327">
        <v>40</v>
      </c>
      <c r="J12" s="328">
        <v>-5.3583022235768898E-2</v>
      </c>
      <c r="K12" s="328">
        <v>0.99959009039973401</v>
      </c>
      <c r="L12" s="328">
        <v>-2.17584483209612E-3</v>
      </c>
      <c r="M12" s="329">
        <v>0.163329881177145</v>
      </c>
    </row>
    <row r="13" spans="1:14">
      <c r="A13" s="128" t="str">
        <f t="shared" si="1"/>
        <v>SLP-TUM</v>
      </c>
      <c r="B13" s="128" t="str">
        <f t="shared" si="2"/>
        <v>DE_HKO03</v>
      </c>
      <c r="C13" s="231" t="str">
        <f t="shared" si="3"/>
        <v>HK3</v>
      </c>
      <c r="D13" s="227" t="s">
        <v>245</v>
      </c>
      <c r="E13" s="317">
        <v>0.40409319999999999</v>
      </c>
      <c r="F13" s="317">
        <v>-24.439296800000001</v>
      </c>
      <c r="G13" s="317">
        <v>6.5718174999999999</v>
      </c>
      <c r="H13" s="317">
        <v>0.71077100000000004</v>
      </c>
      <c r="I13" s="319">
        <v>40</v>
      </c>
      <c r="J13" s="320">
        <v>0</v>
      </c>
      <c r="K13" s="320">
        <v>0</v>
      </c>
      <c r="L13" s="320">
        <v>0</v>
      </c>
      <c r="M13" s="321">
        <v>0</v>
      </c>
    </row>
    <row r="14" spans="1:14">
      <c r="A14" s="128" t="str">
        <f t="shared" si="1"/>
        <v>SLP-TUM</v>
      </c>
      <c r="B14" s="128" t="str">
        <f t="shared" si="2"/>
        <v>DE_GMK01</v>
      </c>
      <c r="C14" s="231" t="str">
        <f t="shared" si="3"/>
        <v>MK1</v>
      </c>
      <c r="D14" s="227" t="s">
        <v>162</v>
      </c>
      <c r="E14" s="317">
        <v>1.8644533640000001</v>
      </c>
      <c r="F14" s="317">
        <v>-30.707163250000001</v>
      </c>
      <c r="G14" s="317">
        <v>6.4626937309999999</v>
      </c>
      <c r="H14" s="317">
        <v>0.104833866</v>
      </c>
      <c r="I14" s="319">
        <v>40</v>
      </c>
      <c r="J14" s="320">
        <v>0</v>
      </c>
      <c r="K14" s="320">
        <v>0</v>
      </c>
      <c r="L14" s="320">
        <v>0</v>
      </c>
      <c r="M14" s="321">
        <v>0</v>
      </c>
    </row>
    <row r="15" spans="1:14">
      <c r="A15" s="128" t="str">
        <f t="shared" si="1"/>
        <v>SLP-TUM</v>
      </c>
      <c r="B15" s="128" t="str">
        <f t="shared" si="2"/>
        <v>DE_GMK02</v>
      </c>
      <c r="C15" s="231" t="str">
        <f t="shared" si="3"/>
        <v>MK2</v>
      </c>
      <c r="D15" s="227" t="s">
        <v>163</v>
      </c>
      <c r="E15" s="317">
        <v>2.2908183860000002</v>
      </c>
      <c r="F15" s="317">
        <v>-33.147686729999997</v>
      </c>
      <c r="G15" s="317">
        <v>6.3714765040000003</v>
      </c>
      <c r="H15" s="317">
        <v>8.1002321000000002E-2</v>
      </c>
      <c r="I15" s="319">
        <v>40</v>
      </c>
      <c r="J15" s="320">
        <v>0</v>
      </c>
      <c r="K15" s="320">
        <v>0</v>
      </c>
      <c r="L15" s="320">
        <v>0</v>
      </c>
      <c r="M15" s="321">
        <v>0</v>
      </c>
    </row>
    <row r="16" spans="1:14">
      <c r="A16" s="128" t="str">
        <f t="shared" si="1"/>
        <v>SLP-TUM</v>
      </c>
      <c r="B16" s="128" t="str">
        <f t="shared" si="2"/>
        <v>DE_GMK03</v>
      </c>
      <c r="C16" s="231" t="str">
        <f t="shared" si="3"/>
        <v>MK3</v>
      </c>
      <c r="D16" s="227" t="s">
        <v>164</v>
      </c>
      <c r="E16" s="317">
        <v>2.7882423940000001</v>
      </c>
      <c r="F16" s="317">
        <v>-34.880613019999998</v>
      </c>
      <c r="G16" s="317">
        <v>6.5951899220000003</v>
      </c>
      <c r="H16" s="317">
        <v>5.4032911000000003E-2</v>
      </c>
      <c r="I16" s="319">
        <v>40</v>
      </c>
      <c r="J16" s="320">
        <v>0</v>
      </c>
      <c r="K16" s="320">
        <v>0</v>
      </c>
      <c r="L16" s="320">
        <v>0</v>
      </c>
      <c r="M16" s="321">
        <v>0</v>
      </c>
    </row>
    <row r="17" spans="1:13">
      <c r="A17" s="128" t="str">
        <f t="shared" si="1"/>
        <v>SLP-TUM</v>
      </c>
      <c r="B17" s="128" t="str">
        <f t="shared" si="2"/>
        <v>DE_GMK04</v>
      </c>
      <c r="C17" s="231" t="str">
        <f t="shared" si="3"/>
        <v>MK4</v>
      </c>
      <c r="D17" s="227" t="s">
        <v>165</v>
      </c>
      <c r="E17" s="317">
        <v>3.117724811</v>
      </c>
      <c r="F17" s="317">
        <v>-35.871506220000001</v>
      </c>
      <c r="G17" s="317">
        <v>7.5186828869999998</v>
      </c>
      <c r="H17" s="317">
        <v>3.4330092999999999E-2</v>
      </c>
      <c r="I17" s="319">
        <v>40</v>
      </c>
      <c r="J17" s="320">
        <v>0</v>
      </c>
      <c r="K17" s="320">
        <v>0</v>
      </c>
      <c r="L17" s="320">
        <v>0</v>
      </c>
      <c r="M17" s="321">
        <v>0</v>
      </c>
    </row>
    <row r="18" spans="1:13">
      <c r="A18" s="128" t="str">
        <f t="shared" si="1"/>
        <v>SLP-TUM</v>
      </c>
      <c r="B18" s="128" t="str">
        <f t="shared" si="2"/>
        <v>DE_GMK05</v>
      </c>
      <c r="C18" s="231" t="str">
        <f t="shared" si="3"/>
        <v>MK5</v>
      </c>
      <c r="D18" s="227" t="s">
        <v>166</v>
      </c>
      <c r="E18" s="317">
        <v>3.5862355250000002</v>
      </c>
      <c r="F18" s="317">
        <v>-37.080299349999997</v>
      </c>
      <c r="G18" s="317">
        <v>8.2420571759999994</v>
      </c>
      <c r="H18" s="317">
        <v>1.4600757000000001E-2</v>
      </c>
      <c r="I18" s="319">
        <v>40</v>
      </c>
      <c r="J18" s="320">
        <v>0</v>
      </c>
      <c r="K18" s="320">
        <v>0</v>
      </c>
      <c r="L18" s="320">
        <v>0</v>
      </c>
      <c r="M18" s="321">
        <v>0</v>
      </c>
    </row>
    <row r="19" spans="1:13">
      <c r="A19" s="128" t="str">
        <f t="shared" si="1"/>
        <v>SLP-FfE</v>
      </c>
      <c r="B19" s="128" t="str">
        <f t="shared" si="2"/>
        <v>DE_GMK33</v>
      </c>
      <c r="C19" s="231" t="str">
        <f t="shared" si="3"/>
        <v>KM3</v>
      </c>
      <c r="D19" s="227" t="s">
        <v>167</v>
      </c>
      <c r="E19" s="322">
        <v>1.42024191542431</v>
      </c>
      <c r="F19" s="322">
        <v>-34.880613019999998</v>
      </c>
      <c r="G19" s="322">
        <v>6.5951899220000003</v>
      </c>
      <c r="H19" s="322">
        <v>3.8531702714088997E-2</v>
      </c>
      <c r="I19" s="323">
        <v>40</v>
      </c>
      <c r="J19" s="324">
        <v>-5.2108424079363599E-2</v>
      </c>
      <c r="K19" s="324">
        <v>0.86479187369647303</v>
      </c>
      <c r="L19" s="324">
        <v>-1.43692105046127E-3</v>
      </c>
      <c r="M19" s="325">
        <v>6.3760191039307093E-2</v>
      </c>
    </row>
    <row r="20" spans="1:13">
      <c r="A20" s="128" t="str">
        <f t="shared" si="1"/>
        <v>SLP-FfE</v>
      </c>
      <c r="B20" s="128" t="str">
        <f t="shared" si="2"/>
        <v>DE_GMK34</v>
      </c>
      <c r="C20" s="231" t="str">
        <f t="shared" si="3"/>
        <v>KM4</v>
      </c>
      <c r="D20" s="227" t="s">
        <v>168</v>
      </c>
      <c r="E20" s="326">
        <v>1.3284912834142599</v>
      </c>
      <c r="F20" s="326">
        <v>-35.871506220000001</v>
      </c>
      <c r="G20" s="326">
        <v>7.5186828869999998</v>
      </c>
      <c r="H20" s="326">
        <v>1.7554042928377402E-2</v>
      </c>
      <c r="I20" s="327">
        <v>40</v>
      </c>
      <c r="J20" s="328">
        <v>-7.5898278738419894E-2</v>
      </c>
      <c r="K20" s="328">
        <v>1.1942554985979099</v>
      </c>
      <c r="L20" s="328">
        <v>-8.9798095264275E-4</v>
      </c>
      <c r="M20" s="329">
        <v>6.0333730728445799E-2</v>
      </c>
    </row>
    <row r="21" spans="1:13">
      <c r="A21" s="128" t="str">
        <f t="shared" si="1"/>
        <v>SLP-TUM</v>
      </c>
      <c r="B21" s="128" t="str">
        <f t="shared" si="2"/>
        <v>DE_GHA01</v>
      </c>
      <c r="C21" s="231" t="str">
        <f t="shared" si="3"/>
        <v>HA1</v>
      </c>
      <c r="D21" s="227" t="s">
        <v>169</v>
      </c>
      <c r="E21" s="317">
        <v>2.3742827709999998</v>
      </c>
      <c r="F21" s="317">
        <v>-34.759550140000002</v>
      </c>
      <c r="G21" s="317">
        <v>5.9987036829999996</v>
      </c>
      <c r="H21" s="317">
        <v>0.149441144</v>
      </c>
      <c r="I21" s="319">
        <v>40</v>
      </c>
      <c r="J21" s="320">
        <v>0</v>
      </c>
      <c r="K21" s="320">
        <v>0</v>
      </c>
      <c r="L21" s="320">
        <v>0</v>
      </c>
      <c r="M21" s="321">
        <v>0</v>
      </c>
    </row>
    <row r="22" spans="1:13">
      <c r="A22" s="128" t="str">
        <f t="shared" si="1"/>
        <v>SLP-TUM</v>
      </c>
      <c r="B22" s="128" t="str">
        <f t="shared" si="2"/>
        <v>DE_GHA02</v>
      </c>
      <c r="C22" s="231" t="str">
        <f t="shared" si="3"/>
        <v>HA2</v>
      </c>
      <c r="D22" s="227" t="s">
        <v>170</v>
      </c>
      <c r="E22" s="317">
        <v>2.8544748530000001</v>
      </c>
      <c r="F22" s="317">
        <v>-35.629423080000002</v>
      </c>
      <c r="G22" s="317">
        <v>7.0058264430000001</v>
      </c>
      <c r="H22" s="317">
        <v>0.11647722100000001</v>
      </c>
      <c r="I22" s="319">
        <v>40</v>
      </c>
      <c r="J22" s="320">
        <v>0</v>
      </c>
      <c r="K22" s="320">
        <v>0</v>
      </c>
      <c r="L22" s="320">
        <v>0</v>
      </c>
      <c r="M22" s="321">
        <v>0</v>
      </c>
    </row>
    <row r="23" spans="1:13">
      <c r="A23" s="128" t="str">
        <f t="shared" si="1"/>
        <v>SLP-TUM</v>
      </c>
      <c r="B23" s="128" t="str">
        <f t="shared" si="2"/>
        <v>DE_GHA03</v>
      </c>
      <c r="C23" s="231" t="str">
        <f t="shared" si="3"/>
        <v>HA3</v>
      </c>
      <c r="D23" s="227" t="s">
        <v>171</v>
      </c>
      <c r="E23" s="317">
        <v>3.58112137</v>
      </c>
      <c r="F23" s="317">
        <v>-36.965006520000003</v>
      </c>
      <c r="G23" s="317">
        <v>7.2256946710000003</v>
      </c>
      <c r="H23" s="317">
        <v>4.4841566999999999E-2</v>
      </c>
      <c r="I23" s="319">
        <v>40</v>
      </c>
      <c r="J23" s="320">
        <v>0</v>
      </c>
      <c r="K23" s="320">
        <v>0</v>
      </c>
      <c r="L23" s="320">
        <v>0</v>
      </c>
      <c r="M23" s="321">
        <v>0</v>
      </c>
    </row>
    <row r="24" spans="1:13">
      <c r="A24" s="128" t="str">
        <f t="shared" si="1"/>
        <v>SLP-TUM</v>
      </c>
      <c r="B24" s="128" t="str">
        <f t="shared" si="2"/>
        <v>DE_GHA04</v>
      </c>
      <c r="C24" s="231" t="str">
        <f t="shared" si="3"/>
        <v>HA4</v>
      </c>
      <c r="D24" s="227" t="s">
        <v>172</v>
      </c>
      <c r="E24" s="317">
        <v>4.0196902039999998</v>
      </c>
      <c r="F24" s="317">
        <v>-37.82820366</v>
      </c>
      <c r="G24" s="317">
        <v>8.1593368759999994</v>
      </c>
      <c r="H24" s="317">
        <v>4.7284495000000003E-2</v>
      </c>
      <c r="I24" s="319">
        <v>40</v>
      </c>
      <c r="J24" s="320">
        <v>0</v>
      </c>
      <c r="K24" s="320">
        <v>0</v>
      </c>
      <c r="L24" s="320">
        <v>0</v>
      </c>
      <c r="M24" s="321">
        <v>0</v>
      </c>
    </row>
    <row r="25" spans="1:13">
      <c r="A25" s="128" t="str">
        <f t="shared" si="1"/>
        <v>SLP-TUM</v>
      </c>
      <c r="B25" s="128" t="str">
        <f t="shared" si="2"/>
        <v>DE_GHA05</v>
      </c>
      <c r="C25" s="231" t="str">
        <f t="shared" si="3"/>
        <v>HA5</v>
      </c>
      <c r="D25" s="227" t="s">
        <v>173</v>
      </c>
      <c r="E25" s="317">
        <v>4.8252375660000002</v>
      </c>
      <c r="F25" s="317">
        <v>-39.280256399999999</v>
      </c>
      <c r="G25" s="317">
        <v>8.6240216889999992</v>
      </c>
      <c r="H25" s="317">
        <v>9.9944630000000003E-3</v>
      </c>
      <c r="I25" s="319">
        <v>40</v>
      </c>
      <c r="J25" s="320">
        <v>0</v>
      </c>
      <c r="K25" s="320">
        <v>0</v>
      </c>
      <c r="L25" s="320">
        <v>0</v>
      </c>
      <c r="M25" s="321">
        <v>0</v>
      </c>
    </row>
    <row r="26" spans="1:13">
      <c r="A26" s="128" t="str">
        <f t="shared" si="1"/>
        <v>SLP-FfE</v>
      </c>
      <c r="B26" s="128" t="str">
        <f t="shared" si="2"/>
        <v>DE_GHA33</v>
      </c>
      <c r="C26" s="231" t="str">
        <f t="shared" si="3"/>
        <v>AH3</v>
      </c>
      <c r="D26" s="227" t="s">
        <v>174</v>
      </c>
      <c r="E26" s="322">
        <v>1.9724775375047101</v>
      </c>
      <c r="F26" s="322">
        <v>-36.965006520000003</v>
      </c>
      <c r="G26" s="322">
        <v>7.2256946710000003</v>
      </c>
      <c r="H26" s="322">
        <v>3.45781570412447E-2</v>
      </c>
      <c r="I26" s="323">
        <v>40</v>
      </c>
      <c r="J26" s="324">
        <v>-7.42174022298938E-2</v>
      </c>
      <c r="K26" s="324">
        <v>1.04488686764057</v>
      </c>
      <c r="L26" s="324">
        <v>-8.2954472023944598E-4</v>
      </c>
      <c r="M26" s="325">
        <v>4.6179491297601398E-2</v>
      </c>
    </row>
    <row r="27" spans="1:13">
      <c r="A27" s="128" t="str">
        <f t="shared" si="1"/>
        <v>SLP-FfE</v>
      </c>
      <c r="B27" s="128" t="str">
        <f t="shared" si="2"/>
        <v>DE_GHA34</v>
      </c>
      <c r="C27" s="231" t="str">
        <f t="shared" si="3"/>
        <v>AH4</v>
      </c>
      <c r="D27" s="227" t="s">
        <v>175</v>
      </c>
      <c r="E27" s="326">
        <v>1.8398455179509201</v>
      </c>
      <c r="F27" s="326">
        <v>-37.82820366</v>
      </c>
      <c r="G27" s="326">
        <v>8.1593368759999994</v>
      </c>
      <c r="H27" s="326">
        <v>2.5971006255482799E-2</v>
      </c>
      <c r="I27" s="327">
        <v>40</v>
      </c>
      <c r="J27" s="328">
        <v>-0.10692617459680499</v>
      </c>
      <c r="K27" s="328">
        <v>1.45522403984838</v>
      </c>
      <c r="L27" s="328">
        <v>-4.9197263527907199E-4</v>
      </c>
      <c r="M27" s="329">
        <v>6.9185147764624894E-2</v>
      </c>
    </row>
    <row r="28" spans="1:13">
      <c r="A28" s="128" t="str">
        <f t="shared" si="1"/>
        <v>SLP-TUM</v>
      </c>
      <c r="B28" s="128" t="str">
        <f t="shared" si="2"/>
        <v>DE_GKO01</v>
      </c>
      <c r="C28" s="231" t="str">
        <f t="shared" si="3"/>
        <v>KO1</v>
      </c>
      <c r="D28" s="227" t="s">
        <v>176</v>
      </c>
      <c r="E28" s="317">
        <v>1.415957087</v>
      </c>
      <c r="F28" s="317">
        <v>-30.842519159999998</v>
      </c>
      <c r="G28" s="317">
        <v>6.3467557010000002</v>
      </c>
      <c r="H28" s="317">
        <v>0.32117906499999999</v>
      </c>
      <c r="I28" s="319">
        <v>40</v>
      </c>
      <c r="J28" s="320">
        <v>0</v>
      </c>
      <c r="K28" s="320">
        <v>0</v>
      </c>
      <c r="L28" s="320">
        <v>0</v>
      </c>
      <c r="M28" s="321">
        <v>0</v>
      </c>
    </row>
    <row r="29" spans="1:13">
      <c r="A29" s="128" t="str">
        <f t="shared" si="1"/>
        <v>SLP-TUM</v>
      </c>
      <c r="B29" s="128" t="str">
        <f t="shared" si="2"/>
        <v>DE_GKO02</v>
      </c>
      <c r="C29" s="231" t="str">
        <f t="shared" si="3"/>
        <v>KO2</v>
      </c>
      <c r="D29" s="227" t="s">
        <v>177</v>
      </c>
      <c r="E29" s="317">
        <v>2.0660500700000002</v>
      </c>
      <c r="F29" s="317">
        <v>-33.601652029999997</v>
      </c>
      <c r="G29" s="317">
        <v>6.675360994</v>
      </c>
      <c r="H29" s="317">
        <v>0.23091246800000001</v>
      </c>
      <c r="I29" s="319">
        <v>40</v>
      </c>
      <c r="J29" s="320">
        <v>0</v>
      </c>
      <c r="K29" s="320">
        <v>0</v>
      </c>
      <c r="L29" s="320">
        <v>0</v>
      </c>
      <c r="M29" s="321">
        <v>0</v>
      </c>
    </row>
    <row r="30" spans="1:13">
      <c r="A30" s="128" t="str">
        <f t="shared" si="1"/>
        <v>SLP-TUM</v>
      </c>
      <c r="B30" s="128" t="str">
        <f t="shared" si="2"/>
        <v>DE_GKO03</v>
      </c>
      <c r="C30" s="231" t="str">
        <f t="shared" si="3"/>
        <v>KO3</v>
      </c>
      <c r="D30" s="227" t="s">
        <v>178</v>
      </c>
      <c r="E30" s="317">
        <v>2.7172288440000001</v>
      </c>
      <c r="F30" s="317">
        <v>-35.141256310000003</v>
      </c>
      <c r="G30" s="317">
        <v>7.1303395089999997</v>
      </c>
      <c r="H30" s="317">
        <v>0.14184716999999999</v>
      </c>
      <c r="I30" s="319">
        <v>40</v>
      </c>
      <c r="J30" s="320">
        <v>0</v>
      </c>
      <c r="K30" s="320">
        <v>0</v>
      </c>
      <c r="L30" s="320">
        <v>0</v>
      </c>
      <c r="M30" s="321">
        <v>0</v>
      </c>
    </row>
    <row r="31" spans="1:13">
      <c r="A31" s="128" t="str">
        <f t="shared" si="1"/>
        <v>SLP-TUM</v>
      </c>
      <c r="B31" s="128" t="str">
        <f t="shared" si="2"/>
        <v>DE_GKO04</v>
      </c>
      <c r="C31" s="231" t="str">
        <f t="shared" si="3"/>
        <v>KO4</v>
      </c>
      <c r="D31" s="227" t="s">
        <v>179</v>
      </c>
      <c r="E31" s="317">
        <v>3.4428942870000001</v>
      </c>
      <c r="F31" s="317">
        <v>-36.659050409999999</v>
      </c>
      <c r="G31" s="317">
        <v>7.6083226159999997</v>
      </c>
      <c r="H31" s="317">
        <v>7.4685009999999996E-2</v>
      </c>
      <c r="I31" s="319">
        <v>40</v>
      </c>
      <c r="J31" s="320">
        <v>0</v>
      </c>
      <c r="K31" s="320">
        <v>0</v>
      </c>
      <c r="L31" s="320">
        <v>0</v>
      </c>
      <c r="M31" s="321">
        <v>0</v>
      </c>
    </row>
    <row r="32" spans="1:13">
      <c r="A32" s="128" t="str">
        <f t="shared" si="1"/>
        <v>SLP-TUM</v>
      </c>
      <c r="B32" s="128" t="str">
        <f t="shared" si="2"/>
        <v>DE_GKO05</v>
      </c>
      <c r="C32" s="231" t="str">
        <f t="shared" si="3"/>
        <v>KO5</v>
      </c>
      <c r="D32" s="227" t="s">
        <v>180</v>
      </c>
      <c r="E32" s="317">
        <v>4.3624833000000001</v>
      </c>
      <c r="F32" s="317">
        <v>-38.663402159999997</v>
      </c>
      <c r="G32" s="317">
        <v>7.5974644280000003</v>
      </c>
      <c r="H32" s="317">
        <v>8.3264180000000004E-3</v>
      </c>
      <c r="I32" s="319">
        <v>40</v>
      </c>
      <c r="J32" s="320">
        <v>0</v>
      </c>
      <c r="K32" s="320">
        <v>0</v>
      </c>
      <c r="L32" s="320">
        <v>0</v>
      </c>
      <c r="M32" s="321">
        <v>0</v>
      </c>
    </row>
    <row r="33" spans="1:13">
      <c r="A33" s="128" t="str">
        <f t="shared" si="1"/>
        <v>SLP-FfE</v>
      </c>
      <c r="B33" s="128" t="str">
        <f t="shared" si="2"/>
        <v>DE_GKO33</v>
      </c>
      <c r="C33" s="231" t="str">
        <f t="shared" si="3"/>
        <v>OK3</v>
      </c>
      <c r="D33" s="227" t="s">
        <v>181</v>
      </c>
      <c r="E33" s="322">
        <v>1.3554515228930799</v>
      </c>
      <c r="F33" s="322">
        <v>-35.141256310000003</v>
      </c>
      <c r="G33" s="322">
        <v>7.1303395089999997</v>
      </c>
      <c r="H33" s="322">
        <v>9.9061861582536506E-2</v>
      </c>
      <c r="I33" s="323">
        <v>40</v>
      </c>
      <c r="J33" s="324">
        <v>-5.2648691429529201E-2</v>
      </c>
      <c r="K33" s="324">
        <v>0.86260857514223399</v>
      </c>
      <c r="L33" s="324">
        <v>-8.8083895602660196E-4</v>
      </c>
      <c r="M33" s="325">
        <v>9.6401419393708401E-2</v>
      </c>
    </row>
    <row r="34" spans="1:13">
      <c r="A34" s="128" t="str">
        <f t="shared" si="1"/>
        <v>SLP-FfE</v>
      </c>
      <c r="B34" s="128" t="str">
        <f t="shared" si="2"/>
        <v>DE_GKO34</v>
      </c>
      <c r="C34" s="231" t="str">
        <f t="shared" si="3"/>
        <v>OK4</v>
      </c>
      <c r="D34" s="227" t="s">
        <v>182</v>
      </c>
      <c r="E34" s="326">
        <v>1.4256683872017999</v>
      </c>
      <c r="F34" s="326">
        <v>-36.659050409999999</v>
      </c>
      <c r="G34" s="326">
        <v>7.6083226159999997</v>
      </c>
      <c r="H34" s="326">
        <v>3.7111586547478703E-2</v>
      </c>
      <c r="I34" s="327">
        <v>40</v>
      </c>
      <c r="J34" s="328">
        <v>-8.0935893022415106E-2</v>
      </c>
      <c r="K34" s="328">
        <v>1.2364527018259801</v>
      </c>
      <c r="L34" s="328">
        <v>-7.6279966642852303E-4</v>
      </c>
      <c r="M34" s="329">
        <v>0.100297906459644</v>
      </c>
    </row>
    <row r="35" spans="1:13">
      <c r="A35" s="128" t="str">
        <f t="shared" si="1"/>
        <v>SLP-TUM</v>
      </c>
      <c r="B35" s="128" t="str">
        <f t="shared" si="2"/>
        <v>DE_GBD01</v>
      </c>
      <c r="C35" s="231" t="str">
        <f t="shared" si="3"/>
        <v>BD1</v>
      </c>
      <c r="D35" s="227" t="s">
        <v>183</v>
      </c>
      <c r="E35" s="317">
        <v>1.2903504589999999</v>
      </c>
      <c r="F35" s="317">
        <v>-35.234986829999997</v>
      </c>
      <c r="G35" s="317">
        <v>2.1064246880000002</v>
      </c>
      <c r="H35" s="317">
        <v>0.45572533300000001</v>
      </c>
      <c r="I35" s="319">
        <v>40</v>
      </c>
      <c r="J35" s="320">
        <v>0</v>
      </c>
      <c r="K35" s="320">
        <v>0</v>
      </c>
      <c r="L35" s="320">
        <v>0</v>
      </c>
      <c r="M35" s="321">
        <v>0</v>
      </c>
    </row>
    <row r="36" spans="1:13">
      <c r="A36" s="128" t="str">
        <f t="shared" si="1"/>
        <v>SLP-TUM</v>
      </c>
      <c r="B36" s="128" t="str">
        <f t="shared" si="2"/>
        <v>DE_GBD02</v>
      </c>
      <c r="C36" s="231" t="str">
        <f t="shared" si="3"/>
        <v>BD2</v>
      </c>
      <c r="D36" s="227" t="s">
        <v>184</v>
      </c>
      <c r="E36" s="317">
        <v>2.1095878429999999</v>
      </c>
      <c r="F36" s="317">
        <v>-35.84445084</v>
      </c>
      <c r="G36" s="317">
        <v>5.2154672279999996</v>
      </c>
      <c r="H36" s="317">
        <v>0.28545825400000002</v>
      </c>
      <c r="I36" s="319">
        <v>40</v>
      </c>
      <c r="J36" s="320">
        <v>0</v>
      </c>
      <c r="K36" s="320">
        <v>0</v>
      </c>
      <c r="L36" s="320">
        <v>0</v>
      </c>
      <c r="M36" s="321">
        <v>0</v>
      </c>
    </row>
    <row r="37" spans="1:13">
      <c r="A37" s="128" t="str">
        <f t="shared" si="1"/>
        <v>SLP-TUM</v>
      </c>
      <c r="B37" s="128" t="str">
        <f t="shared" si="2"/>
        <v>DE_GBD03</v>
      </c>
      <c r="C37" s="231" t="str">
        <f t="shared" si="3"/>
        <v>BD3</v>
      </c>
      <c r="D37" s="227" t="s">
        <v>185</v>
      </c>
      <c r="E37" s="317">
        <v>2.917702722</v>
      </c>
      <c r="F37" s="317">
        <v>-36.179411649999999</v>
      </c>
      <c r="G37" s="317">
        <v>5.9265161649999998</v>
      </c>
      <c r="H37" s="317">
        <v>0.11519117600000001</v>
      </c>
      <c r="I37" s="319">
        <v>40</v>
      </c>
      <c r="J37" s="320">
        <v>0</v>
      </c>
      <c r="K37" s="320">
        <v>0</v>
      </c>
      <c r="L37" s="320">
        <v>0</v>
      </c>
      <c r="M37" s="321">
        <v>0</v>
      </c>
    </row>
    <row r="38" spans="1:13">
      <c r="A38" s="128" t="str">
        <f t="shared" si="1"/>
        <v>SLP-TUM</v>
      </c>
      <c r="B38" s="128" t="str">
        <f t="shared" si="2"/>
        <v>DE_GBD04</v>
      </c>
      <c r="C38" s="231" t="str">
        <f t="shared" si="3"/>
        <v>BD4</v>
      </c>
      <c r="D38" s="227" t="s">
        <v>186</v>
      </c>
      <c r="E38" s="317">
        <v>3.75</v>
      </c>
      <c r="F38" s="317">
        <v>-37.5</v>
      </c>
      <c r="G38" s="317">
        <v>6.8</v>
      </c>
      <c r="H38" s="317">
        <v>6.0911264999999999E-2</v>
      </c>
      <c r="I38" s="319">
        <v>40</v>
      </c>
      <c r="J38" s="320">
        <v>0</v>
      </c>
      <c r="K38" s="320">
        <v>0</v>
      </c>
      <c r="L38" s="320">
        <v>0</v>
      </c>
      <c r="M38" s="321">
        <v>0</v>
      </c>
    </row>
    <row r="39" spans="1:13">
      <c r="A39" s="128" t="str">
        <f t="shared" si="1"/>
        <v>SLP-TUM</v>
      </c>
      <c r="B39" s="128" t="str">
        <f t="shared" si="2"/>
        <v>DE_GBD05</v>
      </c>
      <c r="C39" s="231" t="str">
        <f t="shared" si="3"/>
        <v>BD5</v>
      </c>
      <c r="D39" s="227" t="s">
        <v>187</v>
      </c>
      <c r="E39" s="317">
        <v>4.5699505650000001</v>
      </c>
      <c r="F39" s="317">
        <v>-38.535339239999999</v>
      </c>
      <c r="G39" s="317">
        <v>7.5976990989999997</v>
      </c>
      <c r="H39" s="317">
        <v>6.6313539999999999E-3</v>
      </c>
      <c r="I39" s="319">
        <v>40</v>
      </c>
      <c r="J39" s="320">
        <v>0</v>
      </c>
      <c r="K39" s="320">
        <v>0</v>
      </c>
      <c r="L39" s="320">
        <v>0</v>
      </c>
      <c r="M39" s="321">
        <v>0</v>
      </c>
    </row>
    <row r="40" spans="1:13">
      <c r="A40" s="128" t="str">
        <f t="shared" si="1"/>
        <v>SLP-FfE</v>
      </c>
      <c r="B40" s="128" t="str">
        <f t="shared" si="2"/>
        <v>DE_GBD33</v>
      </c>
      <c r="C40" s="231" t="str">
        <f t="shared" si="3"/>
        <v>DB3</v>
      </c>
      <c r="D40" s="227" t="s">
        <v>188</v>
      </c>
      <c r="E40" s="322">
        <v>1.4633681573374999</v>
      </c>
      <c r="F40" s="322">
        <v>-36.179411649999999</v>
      </c>
      <c r="G40" s="322">
        <v>5.9265161649999998</v>
      </c>
      <c r="H40" s="322">
        <v>8.08834761578303E-2</v>
      </c>
      <c r="I40" s="323">
        <v>40</v>
      </c>
      <c r="J40" s="324">
        <v>-4.7579990370695997E-2</v>
      </c>
      <c r="K40" s="324">
        <v>0.82307541850402</v>
      </c>
      <c r="L40" s="324">
        <v>-1.92725690584626E-3</v>
      </c>
      <c r="M40" s="325">
        <v>0.10770459892515501</v>
      </c>
    </row>
    <row r="41" spans="1:13">
      <c r="A41" s="128" t="str">
        <f t="shared" si="1"/>
        <v>SLP-FfE</v>
      </c>
      <c r="B41" s="128" t="str">
        <f t="shared" si="2"/>
        <v>DE_GBD34</v>
      </c>
      <c r="C41" s="231" t="str">
        <f t="shared" si="3"/>
        <v>DB4</v>
      </c>
      <c r="D41" s="227" t="s">
        <v>189</v>
      </c>
      <c r="E41" s="326">
        <v>1.5175791604409099</v>
      </c>
      <c r="F41" s="326">
        <v>-37.5</v>
      </c>
      <c r="G41" s="326">
        <v>6.8</v>
      </c>
      <c r="H41" s="326">
        <v>2.9580053248030098E-2</v>
      </c>
      <c r="I41" s="327">
        <v>40</v>
      </c>
      <c r="J41" s="328">
        <v>-7.8855918399573705E-2</v>
      </c>
      <c r="K41" s="328">
        <v>1.21612498767079</v>
      </c>
      <c r="L41" s="328">
        <v>-1.31336800852578E-3</v>
      </c>
      <c r="M41" s="329">
        <v>9.6872112636312999E-2</v>
      </c>
    </row>
    <row r="42" spans="1:13">
      <c r="A42" s="128" t="str">
        <f t="shared" si="1"/>
        <v>SLP-TUM</v>
      </c>
      <c r="B42" s="128" t="str">
        <f t="shared" si="2"/>
        <v>DE_GGA01</v>
      </c>
      <c r="C42" s="231" t="str">
        <f t="shared" si="3"/>
        <v>GA1</v>
      </c>
      <c r="D42" s="227" t="s">
        <v>190</v>
      </c>
      <c r="E42" s="317">
        <v>1.177034538</v>
      </c>
      <c r="F42" s="317">
        <v>-39.159991400000003</v>
      </c>
      <c r="G42" s="317">
        <v>4.2076109639999997</v>
      </c>
      <c r="H42" s="317">
        <v>0.66047393200000004</v>
      </c>
      <c r="I42" s="319">
        <v>40</v>
      </c>
      <c r="J42" s="320">
        <v>0</v>
      </c>
      <c r="K42" s="320">
        <v>0</v>
      </c>
      <c r="L42" s="320">
        <v>0</v>
      </c>
      <c r="M42" s="321">
        <v>0</v>
      </c>
    </row>
    <row r="43" spans="1:13">
      <c r="A43" s="128" t="str">
        <f t="shared" si="1"/>
        <v>SLP-TUM</v>
      </c>
      <c r="B43" s="128" t="str">
        <f t="shared" si="2"/>
        <v>DE_GGA02</v>
      </c>
      <c r="C43" s="231" t="str">
        <f t="shared" si="3"/>
        <v>GA2</v>
      </c>
      <c r="D43" s="227" t="s">
        <v>191</v>
      </c>
      <c r="E43" s="317">
        <v>1.648762294</v>
      </c>
      <c r="F43" s="317">
        <v>-36.399273569999998</v>
      </c>
      <c r="G43" s="317">
        <v>6.2149172090000002</v>
      </c>
      <c r="H43" s="317">
        <v>0.48776373299999998</v>
      </c>
      <c r="I43" s="319">
        <v>40</v>
      </c>
      <c r="J43" s="320">
        <v>0</v>
      </c>
      <c r="K43" s="320">
        <v>0</v>
      </c>
      <c r="L43" s="320">
        <v>0</v>
      </c>
      <c r="M43" s="321">
        <v>0</v>
      </c>
    </row>
    <row r="44" spans="1:13">
      <c r="A44" s="128" t="str">
        <f t="shared" si="1"/>
        <v>SLP-TUM</v>
      </c>
      <c r="B44" s="128" t="str">
        <f t="shared" si="2"/>
        <v>DE_GGA03</v>
      </c>
      <c r="C44" s="231" t="str">
        <f t="shared" si="3"/>
        <v>GA3</v>
      </c>
      <c r="D44" s="227" t="s">
        <v>192</v>
      </c>
      <c r="E44" s="317">
        <v>2.2850164739999999</v>
      </c>
      <c r="F44" s="317">
        <v>-36.287858389999997</v>
      </c>
      <c r="G44" s="317">
        <v>6.5885126390000002</v>
      </c>
      <c r="H44" s="317">
        <v>0.31505353400000002</v>
      </c>
      <c r="I44" s="319">
        <v>40</v>
      </c>
      <c r="J44" s="320">
        <v>0</v>
      </c>
      <c r="K44" s="320">
        <v>0</v>
      </c>
      <c r="L44" s="320">
        <v>0</v>
      </c>
      <c r="M44" s="321">
        <v>0</v>
      </c>
    </row>
    <row r="45" spans="1:13">
      <c r="A45" s="128" t="str">
        <f t="shared" si="1"/>
        <v>SLP-TUM</v>
      </c>
      <c r="B45" s="128" t="str">
        <f t="shared" si="2"/>
        <v>DE_GGA04</v>
      </c>
      <c r="C45" s="231" t="str">
        <f t="shared" si="3"/>
        <v>GA4</v>
      </c>
      <c r="D45" s="227" t="s">
        <v>193</v>
      </c>
      <c r="E45" s="317">
        <v>2.8195656150000001</v>
      </c>
      <c r="F45" s="317">
        <v>-36</v>
      </c>
      <c r="G45" s="317">
        <v>7.7368517680000002</v>
      </c>
      <c r="H45" s="317">
        <v>0.15728097999999999</v>
      </c>
      <c r="I45" s="319">
        <v>40</v>
      </c>
      <c r="J45" s="320">
        <v>0</v>
      </c>
      <c r="K45" s="320">
        <v>0</v>
      </c>
      <c r="L45" s="320">
        <v>0</v>
      </c>
      <c r="M45" s="321">
        <v>0</v>
      </c>
    </row>
    <row r="46" spans="1:13">
      <c r="A46" s="128" t="str">
        <f t="shared" si="1"/>
        <v>SLP-TUM</v>
      </c>
      <c r="B46" s="128" t="str">
        <f t="shared" si="2"/>
        <v>DE_GGA05</v>
      </c>
      <c r="C46" s="231" t="str">
        <f t="shared" si="3"/>
        <v>GA5</v>
      </c>
      <c r="D46" s="227" t="s">
        <v>194</v>
      </c>
      <c r="E46" s="317">
        <v>3.3295574819999998</v>
      </c>
      <c r="F46" s="317">
        <v>-36.014621120000001</v>
      </c>
      <c r="G46" s="317">
        <v>8.7767464709999992</v>
      </c>
      <c r="H46" s="317">
        <v>0</v>
      </c>
      <c r="I46" s="319">
        <v>40</v>
      </c>
      <c r="J46" s="320">
        <v>0</v>
      </c>
      <c r="K46" s="320">
        <v>0</v>
      </c>
      <c r="L46" s="320">
        <v>0</v>
      </c>
      <c r="M46" s="321">
        <v>0</v>
      </c>
    </row>
    <row r="47" spans="1:13">
      <c r="A47" s="128" t="str">
        <f t="shared" si="1"/>
        <v>SLP-FfE</v>
      </c>
      <c r="B47" s="128" t="str">
        <f t="shared" si="2"/>
        <v>DE_GGA33</v>
      </c>
      <c r="C47" s="231" t="str">
        <f t="shared" si="3"/>
        <v>AG3</v>
      </c>
      <c r="D47" s="227" t="s">
        <v>195</v>
      </c>
      <c r="E47" s="322">
        <v>1.15820816823062</v>
      </c>
      <c r="F47" s="322">
        <v>-36.287858389999997</v>
      </c>
      <c r="G47" s="322">
        <v>6.5885126390000002</v>
      </c>
      <c r="H47" s="322">
        <v>0.223568019279065</v>
      </c>
      <c r="I47" s="323">
        <v>40</v>
      </c>
      <c r="J47" s="324">
        <v>-4.1033478424869901E-2</v>
      </c>
      <c r="K47" s="324">
        <v>0.75264513854265702</v>
      </c>
      <c r="L47" s="324">
        <v>-9.0876855297962304E-4</v>
      </c>
      <c r="M47" s="325">
        <v>0.19166407030820301</v>
      </c>
    </row>
    <row r="48" spans="1:13">
      <c r="A48" s="128" t="str">
        <f t="shared" si="1"/>
        <v>SLP-FfE</v>
      </c>
      <c r="B48" s="128" t="str">
        <f t="shared" si="2"/>
        <v>DE_GGA34</v>
      </c>
      <c r="C48" s="231" t="str">
        <f t="shared" si="3"/>
        <v>AG4</v>
      </c>
      <c r="D48" s="227" t="s">
        <v>196</v>
      </c>
      <c r="E48" s="326">
        <v>1.18483197659357</v>
      </c>
      <c r="F48" s="326">
        <v>-36</v>
      </c>
      <c r="G48" s="326">
        <v>7.7368517680000002</v>
      </c>
      <c r="H48" s="326">
        <v>7.9310742089883396E-2</v>
      </c>
      <c r="I48" s="327">
        <v>40</v>
      </c>
      <c r="J48" s="328">
        <v>-6.8738315813288001E-2</v>
      </c>
      <c r="K48" s="328">
        <v>1.1308570050851501</v>
      </c>
      <c r="L48" s="328">
        <v>-6.58695704968982E-4</v>
      </c>
      <c r="M48" s="329">
        <v>0.19103010386202099</v>
      </c>
    </row>
    <row r="49" spans="1:13">
      <c r="A49" s="128" t="str">
        <f t="shared" si="1"/>
        <v>SLP-TUM</v>
      </c>
      <c r="B49" s="128" t="str">
        <f t="shared" si="2"/>
        <v>DE_GBH01</v>
      </c>
      <c r="C49" s="231" t="str">
        <f t="shared" si="3"/>
        <v>BH1</v>
      </c>
      <c r="D49" s="227" t="s">
        <v>197</v>
      </c>
      <c r="E49" s="317">
        <v>1.4771785690000001</v>
      </c>
      <c r="F49" s="317">
        <v>-35.083444710000002</v>
      </c>
      <c r="G49" s="317">
        <v>5.412342465</v>
      </c>
      <c r="H49" s="317">
        <v>0.47442640800000002</v>
      </c>
      <c r="I49" s="319">
        <v>40</v>
      </c>
      <c r="J49" s="320">
        <v>0</v>
      </c>
      <c r="K49" s="320">
        <v>0</v>
      </c>
      <c r="L49" s="320">
        <v>0</v>
      </c>
      <c r="M49" s="321">
        <v>0</v>
      </c>
    </row>
    <row r="50" spans="1:13">
      <c r="A50" s="128" t="str">
        <f t="shared" si="1"/>
        <v>SLP-TUM</v>
      </c>
      <c r="B50" s="128" t="str">
        <f t="shared" si="2"/>
        <v>DE_GBH02</v>
      </c>
      <c r="C50" s="231" t="str">
        <f t="shared" si="3"/>
        <v>BH2</v>
      </c>
      <c r="D50" s="227" t="s">
        <v>198</v>
      </c>
      <c r="E50" s="317">
        <v>1.70052794</v>
      </c>
      <c r="F50" s="317">
        <v>-35.15</v>
      </c>
      <c r="G50" s="317">
        <v>6.1632738509999996</v>
      </c>
      <c r="H50" s="317">
        <v>0.42982608500000002</v>
      </c>
      <c r="I50" s="319">
        <v>40</v>
      </c>
      <c r="J50" s="320">
        <v>0</v>
      </c>
      <c r="K50" s="320">
        <v>0</v>
      </c>
      <c r="L50" s="320">
        <v>0</v>
      </c>
      <c r="M50" s="321">
        <v>0</v>
      </c>
    </row>
    <row r="51" spans="1:13">
      <c r="A51" s="128" t="str">
        <f t="shared" si="1"/>
        <v>SLP-TUM</v>
      </c>
      <c r="B51" s="128" t="str">
        <f t="shared" si="2"/>
        <v>DE_GBH03</v>
      </c>
      <c r="C51" s="231" t="str">
        <f t="shared" si="3"/>
        <v>BH3</v>
      </c>
      <c r="D51" s="227" t="s">
        <v>199</v>
      </c>
      <c r="E51" s="317">
        <v>2.0102471730000002</v>
      </c>
      <c r="F51" s="317">
        <v>-35.253212349999998</v>
      </c>
      <c r="G51" s="317">
        <v>6.1544406409999999</v>
      </c>
      <c r="H51" s="317">
        <v>0.32947409700000002</v>
      </c>
      <c r="I51" s="319">
        <v>40</v>
      </c>
      <c r="J51" s="320">
        <v>0</v>
      </c>
      <c r="K51" s="320">
        <v>0</v>
      </c>
      <c r="L51" s="320">
        <v>0</v>
      </c>
      <c r="M51" s="321">
        <v>0</v>
      </c>
    </row>
    <row r="52" spans="1:13">
      <c r="A52" s="128" t="str">
        <f t="shared" si="1"/>
        <v>SLP-TUM</v>
      </c>
      <c r="B52" s="128" t="str">
        <f t="shared" si="2"/>
        <v>DE_GBH04</v>
      </c>
      <c r="C52" s="231" t="str">
        <f t="shared" si="3"/>
        <v>BH4</v>
      </c>
      <c r="D52" s="227" t="s">
        <v>200</v>
      </c>
      <c r="E52" s="317">
        <v>2.4595180609999998</v>
      </c>
      <c r="F52" s="317">
        <v>-35.253212349999998</v>
      </c>
      <c r="G52" s="317">
        <v>6.0587000719999997</v>
      </c>
      <c r="H52" s="317">
        <v>0.164737049</v>
      </c>
      <c r="I52" s="319">
        <v>40</v>
      </c>
      <c r="J52" s="320">
        <v>0</v>
      </c>
      <c r="K52" s="320">
        <v>0</v>
      </c>
      <c r="L52" s="320">
        <v>0</v>
      </c>
      <c r="M52" s="321">
        <v>0</v>
      </c>
    </row>
    <row r="53" spans="1:13">
      <c r="A53" s="128" t="str">
        <f t="shared" si="1"/>
        <v>SLP-TUM</v>
      </c>
      <c r="B53" s="128" t="str">
        <f t="shared" si="2"/>
        <v>DE_GBH05</v>
      </c>
      <c r="C53" s="231" t="str">
        <f t="shared" si="3"/>
        <v>BH5</v>
      </c>
      <c r="D53" s="227" t="s">
        <v>201</v>
      </c>
      <c r="E53" s="317">
        <v>2.98</v>
      </c>
      <c r="F53" s="317">
        <v>-35.799999999999997</v>
      </c>
      <c r="G53" s="317">
        <v>5.6340580620000003</v>
      </c>
      <c r="H53" s="317">
        <v>0</v>
      </c>
      <c r="I53" s="319">
        <v>40</v>
      </c>
      <c r="J53" s="320">
        <v>0</v>
      </c>
      <c r="K53" s="320">
        <v>0</v>
      </c>
      <c r="L53" s="320">
        <v>0</v>
      </c>
      <c r="M53" s="321">
        <v>0</v>
      </c>
    </row>
    <row r="54" spans="1:13">
      <c r="A54" s="128" t="str">
        <f t="shared" si="1"/>
        <v>SLP-FfE</v>
      </c>
      <c r="B54" s="128" t="str">
        <f t="shared" si="2"/>
        <v>DE_GBH33</v>
      </c>
      <c r="C54" s="231" t="str">
        <f t="shared" si="3"/>
        <v>HB3</v>
      </c>
      <c r="D54" s="227" t="s">
        <v>202</v>
      </c>
      <c r="E54" s="322">
        <v>0.98742830199278697</v>
      </c>
      <c r="F54" s="322">
        <v>-35.253212349999998</v>
      </c>
      <c r="G54" s="322">
        <v>6.1544406409999999</v>
      </c>
      <c r="H54" s="322">
        <v>0.226571574644788</v>
      </c>
      <c r="I54" s="323">
        <v>40</v>
      </c>
      <c r="J54" s="324">
        <v>-3.3901972877937302E-2</v>
      </c>
      <c r="K54" s="324">
        <v>0.69382336958448299</v>
      </c>
      <c r="L54" s="324">
        <v>-1.2849007801732501E-3</v>
      </c>
      <c r="M54" s="325">
        <v>0.20297316569454901</v>
      </c>
    </row>
    <row r="55" spans="1:13">
      <c r="A55" s="128" t="str">
        <f t="shared" si="1"/>
        <v>SLP-FfE</v>
      </c>
      <c r="B55" s="128" t="str">
        <f t="shared" si="2"/>
        <v>DE_GBH34</v>
      </c>
      <c r="C55" s="231" t="str">
        <f t="shared" si="3"/>
        <v>HB4</v>
      </c>
      <c r="D55" s="227" t="s">
        <v>203</v>
      </c>
      <c r="E55" s="326">
        <v>0.987258471486126</v>
      </c>
      <c r="F55" s="326">
        <v>-35.253212349999998</v>
      </c>
      <c r="G55" s="326">
        <v>6.0587000719999997</v>
      </c>
      <c r="H55" s="326">
        <v>7.9351178479290699E-2</v>
      </c>
      <c r="I55" s="327">
        <v>40</v>
      </c>
      <c r="J55" s="328">
        <v>-4.95013227495672E-2</v>
      </c>
      <c r="K55" s="328">
        <v>0.96379986125322403</v>
      </c>
      <c r="L55" s="328">
        <v>-2.2303785271091201E-3</v>
      </c>
      <c r="M55" s="329">
        <v>0.22883982780254</v>
      </c>
    </row>
    <row r="56" spans="1:13">
      <c r="A56" s="128" t="str">
        <f t="shared" si="1"/>
        <v>SLP-TUM</v>
      </c>
      <c r="B56" s="128" t="str">
        <f t="shared" si="2"/>
        <v>DE_GWA01</v>
      </c>
      <c r="C56" s="231" t="str">
        <f t="shared" si="3"/>
        <v>WA1</v>
      </c>
      <c r="D56" s="227" t="s">
        <v>204</v>
      </c>
      <c r="E56" s="317">
        <v>0.4</v>
      </c>
      <c r="F56" s="317">
        <v>-40.514948179999998</v>
      </c>
      <c r="G56" s="317">
        <v>2.874795695</v>
      </c>
      <c r="H56" s="317">
        <v>0.93510758400000005</v>
      </c>
      <c r="I56" s="319">
        <v>40</v>
      </c>
      <c r="J56" s="320">
        <v>0</v>
      </c>
      <c r="K56" s="320">
        <v>0</v>
      </c>
      <c r="L56" s="320">
        <v>0</v>
      </c>
      <c r="M56" s="321">
        <v>0</v>
      </c>
    </row>
    <row r="57" spans="1:13">
      <c r="A57" s="128" t="str">
        <f t="shared" si="1"/>
        <v>SLP-TUM</v>
      </c>
      <c r="B57" s="128" t="str">
        <f t="shared" si="2"/>
        <v>DE_GWA02</v>
      </c>
      <c r="C57" s="231" t="str">
        <f t="shared" si="3"/>
        <v>WA2</v>
      </c>
      <c r="D57" s="227" t="s">
        <v>205</v>
      </c>
      <c r="E57" s="317">
        <v>0.61662289299999995</v>
      </c>
      <c r="F57" s="317">
        <v>-38.4</v>
      </c>
      <c r="G57" s="317">
        <v>3.8705351889999999</v>
      </c>
      <c r="H57" s="317">
        <v>0.87002503099999995</v>
      </c>
      <c r="I57" s="319">
        <v>40</v>
      </c>
      <c r="J57" s="320">
        <v>0</v>
      </c>
      <c r="K57" s="320">
        <v>0</v>
      </c>
      <c r="L57" s="320">
        <v>0</v>
      </c>
      <c r="M57" s="321">
        <v>0</v>
      </c>
    </row>
    <row r="58" spans="1:13">
      <c r="A58" s="128" t="str">
        <f t="shared" si="1"/>
        <v>SLP-TUM</v>
      </c>
      <c r="B58" s="128" t="str">
        <f t="shared" si="2"/>
        <v>DE_GWA03</v>
      </c>
      <c r="C58" s="231" t="str">
        <f t="shared" si="3"/>
        <v>WA3</v>
      </c>
      <c r="D58" s="227" t="s">
        <v>206</v>
      </c>
      <c r="E58" s="317">
        <v>0.76572901199999999</v>
      </c>
      <c r="F58" s="317">
        <v>-36.023791150000001</v>
      </c>
      <c r="G58" s="317">
        <v>4.8662746830000003</v>
      </c>
      <c r="H58" s="317">
        <v>0.80494247799999996</v>
      </c>
      <c r="I58" s="319">
        <v>40</v>
      </c>
      <c r="J58" s="320">
        <v>0</v>
      </c>
      <c r="K58" s="320">
        <v>0</v>
      </c>
      <c r="L58" s="320">
        <v>0</v>
      </c>
      <c r="M58" s="321">
        <v>0</v>
      </c>
    </row>
    <row r="59" spans="1:13">
      <c r="A59" s="128" t="str">
        <f t="shared" si="1"/>
        <v>SLP-TUM</v>
      </c>
      <c r="B59" s="128" t="str">
        <f t="shared" si="2"/>
        <v>DE_GWA04</v>
      </c>
      <c r="C59" s="231" t="str">
        <f t="shared" si="3"/>
        <v>WA4</v>
      </c>
      <c r="D59" s="227" t="s">
        <v>207</v>
      </c>
      <c r="E59" s="317">
        <v>1.053587472</v>
      </c>
      <c r="F59" s="317">
        <v>-35.299999999999997</v>
      </c>
      <c r="G59" s="317">
        <v>4.8662746830000003</v>
      </c>
      <c r="H59" s="317">
        <v>0.68110423399999998</v>
      </c>
      <c r="I59" s="319">
        <v>40</v>
      </c>
      <c r="J59" s="320">
        <v>0</v>
      </c>
      <c r="K59" s="320">
        <v>0</v>
      </c>
      <c r="L59" s="320">
        <v>0</v>
      </c>
      <c r="M59" s="321">
        <v>0</v>
      </c>
    </row>
    <row r="60" spans="1:13">
      <c r="A60" s="128" t="str">
        <f t="shared" si="1"/>
        <v>SLP-TUM</v>
      </c>
      <c r="B60" s="128" t="str">
        <f t="shared" si="2"/>
        <v>DE_GWA05</v>
      </c>
      <c r="C60" s="231" t="str">
        <f t="shared" si="3"/>
        <v>WA5</v>
      </c>
      <c r="D60" s="227" t="s">
        <v>208</v>
      </c>
      <c r="E60" s="317">
        <v>1.276885373</v>
      </c>
      <c r="F60" s="317">
        <v>-34.342437070000003</v>
      </c>
      <c r="G60" s="317">
        <v>5.4518822419999999</v>
      </c>
      <c r="H60" s="317">
        <v>0.55726598999999999</v>
      </c>
      <c r="I60" s="319">
        <v>40</v>
      </c>
      <c r="J60" s="320">
        <v>0</v>
      </c>
      <c r="K60" s="320">
        <v>0</v>
      </c>
      <c r="L60" s="320">
        <v>0</v>
      </c>
      <c r="M60" s="321">
        <v>0</v>
      </c>
    </row>
    <row r="61" spans="1:13">
      <c r="A61" s="128" t="str">
        <f t="shared" si="1"/>
        <v>SLP-FfE</v>
      </c>
      <c r="B61" s="128" t="str">
        <f t="shared" si="2"/>
        <v>DE_GWA33</v>
      </c>
      <c r="C61" s="231" t="str">
        <f t="shared" si="3"/>
        <v>AW3</v>
      </c>
      <c r="D61" s="227" t="s">
        <v>209</v>
      </c>
      <c r="E61" s="322">
        <v>0.33378383212380802</v>
      </c>
      <c r="F61" s="322">
        <v>-36.023791150000001</v>
      </c>
      <c r="G61" s="322">
        <v>4.8662746830000003</v>
      </c>
      <c r="H61" s="322">
        <v>0.49122795797177399</v>
      </c>
      <c r="I61" s="323">
        <v>40</v>
      </c>
      <c r="J61" s="324">
        <v>-9.2263492839078001E-3</v>
      </c>
      <c r="K61" s="324">
        <v>0.45957571089624999</v>
      </c>
      <c r="L61" s="324">
        <v>-9.6764244989513298E-4</v>
      </c>
      <c r="M61" s="325">
        <v>0.39642907517863601</v>
      </c>
    </row>
    <row r="62" spans="1:13">
      <c r="A62" s="128" t="str">
        <f t="shared" si="1"/>
        <v>SLP-FfE</v>
      </c>
      <c r="B62" s="128" t="str">
        <f t="shared" si="2"/>
        <v>DE_GWA34</v>
      </c>
      <c r="C62" s="231" t="str">
        <f t="shared" si="3"/>
        <v>AW4</v>
      </c>
      <c r="D62" s="227" t="s">
        <v>210</v>
      </c>
      <c r="E62" s="326">
        <v>0.39253387380634902</v>
      </c>
      <c r="F62" s="326">
        <v>-35.299999999999997</v>
      </c>
      <c r="G62" s="326">
        <v>4.8662746830000003</v>
      </c>
      <c r="H62" s="326">
        <v>0.30450986619695802</v>
      </c>
      <c r="I62" s="327">
        <v>40</v>
      </c>
      <c r="J62" s="328">
        <v>-1.67993072626435E-2</v>
      </c>
      <c r="K62" s="328">
        <v>0.67108889173422104</v>
      </c>
      <c r="L62" s="328">
        <v>-2.0300823594516502E-3</v>
      </c>
      <c r="M62" s="329">
        <v>0.56146234289608699</v>
      </c>
    </row>
    <row r="63" spans="1:13">
      <c r="A63" s="128" t="str">
        <f t="shared" si="1"/>
        <v>SLP-TUM</v>
      </c>
      <c r="B63" s="128" t="str">
        <f t="shared" si="2"/>
        <v>DE_GGB01</v>
      </c>
      <c r="C63" s="231" t="str">
        <f t="shared" si="3"/>
        <v>GB1</v>
      </c>
      <c r="D63" s="227" t="s">
        <v>211</v>
      </c>
      <c r="E63" s="317">
        <v>3.176194476</v>
      </c>
      <c r="F63" s="317">
        <v>-40.836660860000002</v>
      </c>
      <c r="G63" s="317">
        <v>3.6785891739999999</v>
      </c>
      <c r="H63" s="317">
        <v>0.15021557599999999</v>
      </c>
      <c r="I63" s="319">
        <v>40</v>
      </c>
      <c r="J63" s="320">
        <v>0</v>
      </c>
      <c r="K63" s="320">
        <v>0</v>
      </c>
      <c r="L63" s="320">
        <v>0</v>
      </c>
      <c r="M63" s="321">
        <v>0</v>
      </c>
    </row>
    <row r="64" spans="1:13">
      <c r="A64" s="128" t="str">
        <f t="shared" si="1"/>
        <v>SLP-TUM</v>
      </c>
      <c r="B64" s="128" t="str">
        <f t="shared" si="2"/>
        <v>DE_GGB02</v>
      </c>
      <c r="C64" s="231" t="str">
        <f t="shared" si="3"/>
        <v>GB2</v>
      </c>
      <c r="D64" s="227" t="s">
        <v>212</v>
      </c>
      <c r="E64" s="317">
        <v>3.3904645059999998</v>
      </c>
      <c r="F64" s="317">
        <v>-39.287521640000001</v>
      </c>
      <c r="G64" s="317">
        <v>4.4905740459999999</v>
      </c>
      <c r="H64" s="317">
        <v>8.3478316999999996E-2</v>
      </c>
      <c r="I64" s="319">
        <v>40</v>
      </c>
      <c r="J64" s="320">
        <v>0</v>
      </c>
      <c r="K64" s="320">
        <v>0</v>
      </c>
      <c r="L64" s="320">
        <v>0</v>
      </c>
      <c r="M64" s="321">
        <v>0</v>
      </c>
    </row>
    <row r="65" spans="1:13">
      <c r="A65" s="128" t="str">
        <f t="shared" si="1"/>
        <v>SLP-TUM</v>
      </c>
      <c r="B65" s="128" t="str">
        <f t="shared" si="2"/>
        <v>DE_GGB03</v>
      </c>
      <c r="C65" s="231" t="str">
        <f t="shared" si="3"/>
        <v>GB3</v>
      </c>
      <c r="D65" s="227" t="s">
        <v>213</v>
      </c>
      <c r="E65" s="317">
        <v>3.2572742130000001</v>
      </c>
      <c r="F65" s="317">
        <v>-37.5</v>
      </c>
      <c r="G65" s="317">
        <v>6.3462147949999999</v>
      </c>
      <c r="H65" s="317">
        <v>8.6622649999999995E-2</v>
      </c>
      <c r="I65" s="319">
        <v>40</v>
      </c>
      <c r="J65" s="320">
        <v>0</v>
      </c>
      <c r="K65" s="320">
        <v>0</v>
      </c>
      <c r="L65" s="320">
        <v>0</v>
      </c>
      <c r="M65" s="321">
        <v>0</v>
      </c>
    </row>
    <row r="66" spans="1:13">
      <c r="A66" s="128" t="str">
        <f t="shared" si="1"/>
        <v>SLP-TUM</v>
      </c>
      <c r="B66" s="128" t="str">
        <f t="shared" si="2"/>
        <v>DE_GGB04</v>
      </c>
      <c r="C66" s="231" t="str">
        <f t="shared" si="3"/>
        <v>GB4</v>
      </c>
      <c r="D66" s="227" t="s">
        <v>214</v>
      </c>
      <c r="E66" s="317">
        <v>3.601773562</v>
      </c>
      <c r="F66" s="317">
        <v>-37.88253684</v>
      </c>
      <c r="G66" s="317">
        <v>6.9836070289999999</v>
      </c>
      <c r="H66" s="317">
        <v>5.4826185999999999E-2</v>
      </c>
      <c r="I66" s="319">
        <v>40</v>
      </c>
      <c r="J66" s="320">
        <v>0</v>
      </c>
      <c r="K66" s="320">
        <v>0</v>
      </c>
      <c r="L66" s="320">
        <v>0</v>
      </c>
      <c r="M66" s="321">
        <v>0</v>
      </c>
    </row>
    <row r="67" spans="1:13">
      <c r="A67" s="128" t="str">
        <f t="shared" si="1"/>
        <v>SLP-TUM</v>
      </c>
      <c r="B67" s="128" t="str">
        <f t="shared" si="2"/>
        <v>DE_GGB05</v>
      </c>
      <c r="C67" s="231" t="str">
        <f t="shared" si="3"/>
        <v>GB5</v>
      </c>
      <c r="D67" s="227" t="s">
        <v>215</v>
      </c>
      <c r="E67" s="317">
        <v>3.9320532479999999</v>
      </c>
      <c r="F67" s="317">
        <v>-38.143324819999997</v>
      </c>
      <c r="G67" s="317">
        <v>7.6185870979999999</v>
      </c>
      <c r="H67" s="317">
        <v>2.3029722999999998E-2</v>
      </c>
      <c r="I67" s="319">
        <v>40</v>
      </c>
      <c r="J67" s="320">
        <v>0</v>
      </c>
      <c r="K67" s="320">
        <v>0</v>
      </c>
      <c r="L67" s="320">
        <v>0</v>
      </c>
      <c r="M67" s="321">
        <v>0</v>
      </c>
    </row>
    <row r="68" spans="1:13">
      <c r="A68" s="128" t="str">
        <f t="shared" ref="A68:A92" si="4">IF(MID(D68,1,8)="SigLinDe","SLP-FfE","SLP-TUM")</f>
        <v>SLP-FfE</v>
      </c>
      <c r="B68" s="128" t="str">
        <f t="shared" ref="B68:B92" si="5">"DE_"&amp;IF(A68="SLP-TUM",MID(D68,5,4)&amp;RIGHT(D68,1),"")&amp;IF(A68="SLP-FfE",MID(D65,5,3)&amp;"3"&amp;RIGHT(D65,1),"")</f>
        <v>DE_GGB33</v>
      </c>
      <c r="C68" s="231" t="str">
        <f t="shared" ref="C68:C92" si="6">IF(A68="SLP-TUM",LEFT(D68,3),"")&amp;IF(A68="SLP-FfE",MID(D65,2,1)&amp;MID(D65,1,1)&amp;MID(D65,3,1),"")</f>
        <v>BG3</v>
      </c>
      <c r="D68" s="227" t="s">
        <v>216</v>
      </c>
      <c r="E68" s="330">
        <v>1.82137779524266</v>
      </c>
      <c r="F68" s="330">
        <v>-37.5</v>
      </c>
      <c r="G68" s="330">
        <v>6.3462147949999999</v>
      </c>
      <c r="H68" s="330">
        <v>6.7811791498411197E-2</v>
      </c>
      <c r="I68" s="331">
        <v>40</v>
      </c>
      <c r="J68" s="332">
        <v>-6.0766568968526301E-2</v>
      </c>
      <c r="K68" s="332">
        <v>0.93081585658295796</v>
      </c>
      <c r="L68" s="332">
        <v>-1.3966888276177401E-3</v>
      </c>
      <c r="M68" s="333">
        <v>8.5039879949281097E-2</v>
      </c>
    </row>
    <row r="69" spans="1:13">
      <c r="A69" s="128" t="str">
        <f t="shared" si="4"/>
        <v>SLP-FfE</v>
      </c>
      <c r="B69" s="128" t="str">
        <f t="shared" si="5"/>
        <v>DE_GGB34</v>
      </c>
      <c r="C69" s="231" t="str">
        <f t="shared" si="6"/>
        <v>BG4</v>
      </c>
      <c r="D69" s="227" t="s">
        <v>217</v>
      </c>
      <c r="E69" s="326">
        <v>1.62668116109167</v>
      </c>
      <c r="F69" s="326">
        <v>-37.88253684</v>
      </c>
      <c r="G69" s="326">
        <v>6.9836070289999999</v>
      </c>
      <c r="H69" s="326">
        <v>2.9713602712276601E-2</v>
      </c>
      <c r="I69" s="327">
        <v>40</v>
      </c>
      <c r="J69" s="328">
        <v>-8.5433289200744306E-2</v>
      </c>
      <c r="K69" s="328">
        <v>1.2709629183122999</v>
      </c>
      <c r="L69" s="328">
        <v>-1.1319192336313501E-3</v>
      </c>
      <c r="M69" s="329">
        <v>9.2812393180786906E-2</v>
      </c>
    </row>
    <row r="70" spans="1:13">
      <c r="A70" s="128" t="str">
        <f t="shared" si="4"/>
        <v>SLP-TUM</v>
      </c>
      <c r="B70" s="128" t="str">
        <f t="shared" si="5"/>
        <v>DE_GBA01</v>
      </c>
      <c r="C70" s="231" t="str">
        <f t="shared" si="6"/>
        <v>BA1</v>
      </c>
      <c r="D70" s="227" t="s">
        <v>218</v>
      </c>
      <c r="E70" s="317">
        <v>0.15</v>
      </c>
      <c r="F70" s="317">
        <v>-36</v>
      </c>
      <c r="G70" s="317">
        <v>2</v>
      </c>
      <c r="H70" s="317">
        <v>1</v>
      </c>
      <c r="I70" s="319">
        <v>40</v>
      </c>
      <c r="J70" s="320">
        <v>0</v>
      </c>
      <c r="K70" s="320">
        <v>0</v>
      </c>
      <c r="L70" s="320">
        <v>0</v>
      </c>
      <c r="M70" s="321">
        <v>0</v>
      </c>
    </row>
    <row r="71" spans="1:13">
      <c r="A71" s="128" t="str">
        <f t="shared" si="4"/>
        <v>SLP-TUM</v>
      </c>
      <c r="B71" s="128" t="str">
        <f t="shared" si="5"/>
        <v>DE_GBA02</v>
      </c>
      <c r="C71" s="231" t="str">
        <f t="shared" si="6"/>
        <v>BA2</v>
      </c>
      <c r="D71" s="227" t="s">
        <v>219</v>
      </c>
      <c r="E71" s="317">
        <v>0.38791910400000001</v>
      </c>
      <c r="F71" s="317">
        <v>-35.5</v>
      </c>
      <c r="G71" s="317">
        <v>4</v>
      </c>
      <c r="H71" s="317">
        <v>0.90548154300000006</v>
      </c>
      <c r="I71" s="319">
        <v>40</v>
      </c>
      <c r="J71" s="320">
        <v>0</v>
      </c>
      <c r="K71" s="320">
        <v>0</v>
      </c>
      <c r="L71" s="320">
        <v>0</v>
      </c>
      <c r="M71" s="321">
        <v>0</v>
      </c>
    </row>
    <row r="72" spans="1:13">
      <c r="A72" s="128" t="str">
        <f t="shared" si="4"/>
        <v>SLP-TUM</v>
      </c>
      <c r="B72" s="128" t="str">
        <f t="shared" si="5"/>
        <v>DE_GBA03</v>
      </c>
      <c r="C72" s="231" t="str">
        <f t="shared" si="6"/>
        <v>BA3</v>
      </c>
      <c r="D72" s="227" t="s">
        <v>220</v>
      </c>
      <c r="E72" s="317">
        <v>0.62619621599999997</v>
      </c>
      <c r="F72" s="317">
        <v>-33</v>
      </c>
      <c r="G72" s="317">
        <v>5.7212302499999996</v>
      </c>
      <c r="H72" s="317">
        <v>0.78556546000000005</v>
      </c>
      <c r="I72" s="319">
        <v>40</v>
      </c>
      <c r="J72" s="320">
        <v>0</v>
      </c>
      <c r="K72" s="320">
        <v>0</v>
      </c>
      <c r="L72" s="320">
        <v>0</v>
      </c>
      <c r="M72" s="321">
        <v>0</v>
      </c>
    </row>
    <row r="73" spans="1:13">
      <c r="A73" s="128" t="str">
        <f t="shared" si="4"/>
        <v>SLP-TUM</v>
      </c>
      <c r="B73" s="128" t="str">
        <f t="shared" si="5"/>
        <v>DE_GBA04</v>
      </c>
      <c r="C73" s="231" t="str">
        <f t="shared" si="6"/>
        <v>BA4</v>
      </c>
      <c r="D73" s="227" t="s">
        <v>221</v>
      </c>
      <c r="E73" s="317">
        <v>0.93158890100000002</v>
      </c>
      <c r="F73" s="317">
        <v>-33.35</v>
      </c>
      <c r="G73" s="317">
        <v>5.7212302499999996</v>
      </c>
      <c r="H73" s="317">
        <v>0.66564937700000004</v>
      </c>
      <c r="I73" s="319">
        <v>40</v>
      </c>
      <c r="J73" s="320">
        <v>0</v>
      </c>
      <c r="K73" s="320">
        <v>0</v>
      </c>
      <c r="L73" s="320">
        <v>0</v>
      </c>
      <c r="M73" s="321">
        <v>0</v>
      </c>
    </row>
    <row r="74" spans="1:13">
      <c r="A74" s="128" t="str">
        <f t="shared" si="4"/>
        <v>SLP-TUM</v>
      </c>
      <c r="B74" s="128" t="str">
        <f t="shared" si="5"/>
        <v>DE_GBA05</v>
      </c>
      <c r="C74" s="231" t="str">
        <f t="shared" si="6"/>
        <v>BA5</v>
      </c>
      <c r="D74" s="227" t="s">
        <v>222</v>
      </c>
      <c r="E74" s="317">
        <v>1.2779567300000001</v>
      </c>
      <c r="F74" s="317">
        <v>-34.517392000000001</v>
      </c>
      <c r="G74" s="317">
        <v>5.7212302499999996</v>
      </c>
      <c r="H74" s="317">
        <v>0.54573329400000004</v>
      </c>
      <c r="I74" s="319">
        <v>40</v>
      </c>
      <c r="J74" s="320">
        <v>0</v>
      </c>
      <c r="K74" s="320">
        <v>0</v>
      </c>
      <c r="L74" s="320">
        <v>0</v>
      </c>
      <c r="M74" s="321">
        <v>0</v>
      </c>
    </row>
    <row r="75" spans="1:13">
      <c r="A75" s="128" t="str">
        <f t="shared" si="4"/>
        <v>SLP-FfE</v>
      </c>
      <c r="B75" s="128" t="str">
        <f t="shared" si="5"/>
        <v>DE_GBA33</v>
      </c>
      <c r="C75" s="231" t="str">
        <f t="shared" si="6"/>
        <v>AB3</v>
      </c>
      <c r="D75" s="227" t="s">
        <v>223</v>
      </c>
      <c r="E75" s="330">
        <v>0.27700871173110803</v>
      </c>
      <c r="F75" s="330">
        <v>-33</v>
      </c>
      <c r="G75" s="330">
        <v>5.7212302499999996</v>
      </c>
      <c r="H75" s="330">
        <v>0.4865118291885</v>
      </c>
      <c r="I75" s="331">
        <v>40</v>
      </c>
      <c r="J75" s="332">
        <v>-9.4849130944012709E-3</v>
      </c>
      <c r="K75" s="332">
        <v>0.46302369368771501</v>
      </c>
      <c r="L75" s="332">
        <v>-7.1341860056578195E-4</v>
      </c>
      <c r="M75" s="333">
        <v>0.38674466988795903</v>
      </c>
    </row>
    <row r="76" spans="1:13">
      <c r="A76" s="128" t="str">
        <f t="shared" si="4"/>
        <v>SLP-FfE</v>
      </c>
      <c r="B76" s="128" t="str">
        <f t="shared" si="5"/>
        <v>DE_GBA34</v>
      </c>
      <c r="C76" s="231" t="str">
        <f t="shared" si="6"/>
        <v>AB4</v>
      </c>
      <c r="D76" s="227" t="s">
        <v>224</v>
      </c>
      <c r="E76" s="326">
        <v>0.35376401507794197</v>
      </c>
      <c r="F76" s="326">
        <v>-33.35</v>
      </c>
      <c r="G76" s="326">
        <v>5.7212302499999996</v>
      </c>
      <c r="H76" s="326">
        <v>0.30333053043746</v>
      </c>
      <c r="I76" s="327">
        <v>40</v>
      </c>
      <c r="J76" s="328">
        <v>-1.7746347868875599E-2</v>
      </c>
      <c r="K76" s="328">
        <v>0.68256991216863605</v>
      </c>
      <c r="L76" s="328">
        <v>-1.3911792841456701E-3</v>
      </c>
      <c r="M76" s="329">
        <v>0.543462385684501</v>
      </c>
    </row>
    <row r="77" spans="1:13">
      <c r="A77" s="128" t="str">
        <f t="shared" si="4"/>
        <v>SLP-TUM</v>
      </c>
      <c r="B77" s="128" t="str">
        <f t="shared" si="5"/>
        <v>DE_GPD01</v>
      </c>
      <c r="C77" s="231" t="str">
        <f t="shared" si="6"/>
        <v>PD1</v>
      </c>
      <c r="D77" s="227" t="s">
        <v>225</v>
      </c>
      <c r="E77" s="317">
        <v>1.489402246</v>
      </c>
      <c r="F77" s="317">
        <v>-32.425267750000003</v>
      </c>
      <c r="G77" s="317">
        <v>8.1732612079999996</v>
      </c>
      <c r="H77" s="317">
        <v>0.390598736</v>
      </c>
      <c r="I77" s="319">
        <v>40</v>
      </c>
      <c r="J77" s="320">
        <v>0</v>
      </c>
      <c r="K77" s="320">
        <v>0</v>
      </c>
      <c r="L77" s="320">
        <v>0</v>
      </c>
      <c r="M77" s="321">
        <v>0</v>
      </c>
    </row>
    <row r="78" spans="1:13">
      <c r="A78" s="128" t="str">
        <f t="shared" si="4"/>
        <v>SLP-TUM</v>
      </c>
      <c r="B78" s="128" t="str">
        <f t="shared" si="5"/>
        <v>DE_GPD02</v>
      </c>
      <c r="C78" s="231" t="str">
        <f t="shared" si="6"/>
        <v>PD2</v>
      </c>
      <c r="D78" s="227" t="s">
        <v>226</v>
      </c>
      <c r="E78" s="317">
        <v>2.5784172540000001</v>
      </c>
      <c r="F78" s="317">
        <v>-34.732126100000002</v>
      </c>
      <c r="G78" s="317">
        <v>6.4805035139999996</v>
      </c>
      <c r="H78" s="317">
        <v>0.140772912</v>
      </c>
      <c r="I78" s="319">
        <v>40</v>
      </c>
      <c r="J78" s="320">
        <v>0</v>
      </c>
      <c r="K78" s="320">
        <v>0</v>
      </c>
      <c r="L78" s="320">
        <v>0</v>
      </c>
      <c r="M78" s="321">
        <v>0</v>
      </c>
    </row>
    <row r="79" spans="1:13">
      <c r="A79" s="128" t="str">
        <f t="shared" si="4"/>
        <v>SLP-TUM</v>
      </c>
      <c r="B79" s="128" t="str">
        <f t="shared" si="5"/>
        <v>DE_GPD03</v>
      </c>
      <c r="C79" s="231" t="str">
        <f t="shared" si="6"/>
        <v>PD3</v>
      </c>
      <c r="D79" s="227" t="s">
        <v>227</v>
      </c>
      <c r="E79" s="317">
        <v>3.2</v>
      </c>
      <c r="F79" s="317">
        <v>-35.799999999999997</v>
      </c>
      <c r="G79" s="317">
        <v>8.4</v>
      </c>
      <c r="H79" s="317">
        <v>9.3848608E-2</v>
      </c>
      <c r="I79" s="319">
        <v>40</v>
      </c>
      <c r="J79" s="320">
        <v>0</v>
      </c>
      <c r="K79" s="320">
        <v>0</v>
      </c>
      <c r="L79" s="320">
        <v>0</v>
      </c>
      <c r="M79" s="321">
        <v>0</v>
      </c>
    </row>
    <row r="80" spans="1:13">
      <c r="A80" s="128" t="str">
        <f t="shared" si="4"/>
        <v>SLP-TUM</v>
      </c>
      <c r="B80" s="128" t="str">
        <f t="shared" si="5"/>
        <v>DE_GPD04</v>
      </c>
      <c r="C80" s="231" t="str">
        <f t="shared" si="6"/>
        <v>PD4</v>
      </c>
      <c r="D80" s="227" t="s">
        <v>228</v>
      </c>
      <c r="E80" s="317">
        <v>3.85</v>
      </c>
      <c r="F80" s="317">
        <v>-37</v>
      </c>
      <c r="G80" s="317">
        <v>10.2405021</v>
      </c>
      <c r="H80" s="317">
        <v>4.6924304E-2</v>
      </c>
      <c r="I80" s="319">
        <v>40</v>
      </c>
      <c r="J80" s="320">
        <v>0</v>
      </c>
      <c r="K80" s="320">
        <v>0</v>
      </c>
      <c r="L80" s="320">
        <v>0</v>
      </c>
      <c r="M80" s="321">
        <v>0</v>
      </c>
    </row>
    <row r="81" spans="1:13">
      <c r="A81" s="128" t="str">
        <f t="shared" si="4"/>
        <v>SLP-TUM</v>
      </c>
      <c r="B81" s="128" t="str">
        <f t="shared" si="5"/>
        <v>DE_GPD05</v>
      </c>
      <c r="C81" s="231" t="str">
        <f t="shared" si="6"/>
        <v>PD5</v>
      </c>
      <c r="D81" s="227" t="s">
        <v>229</v>
      </c>
      <c r="E81" s="317">
        <v>4.7462813920000002</v>
      </c>
      <c r="F81" s="317">
        <v>-38.750429390000001</v>
      </c>
      <c r="G81" s="317">
        <v>10.27533341</v>
      </c>
      <c r="H81" s="317">
        <v>0</v>
      </c>
      <c r="I81" s="319">
        <v>40</v>
      </c>
      <c r="J81" s="320">
        <v>0</v>
      </c>
      <c r="K81" s="320">
        <v>0</v>
      </c>
      <c r="L81" s="320">
        <v>0</v>
      </c>
      <c r="M81" s="321">
        <v>0</v>
      </c>
    </row>
    <row r="82" spans="1:13">
      <c r="A82" s="128" t="str">
        <f t="shared" si="4"/>
        <v>SLP-FfE</v>
      </c>
      <c r="B82" s="128" t="str">
        <f t="shared" si="5"/>
        <v>DE_GPD33</v>
      </c>
      <c r="C82" s="231" t="str">
        <f t="shared" si="6"/>
        <v>DP3</v>
      </c>
      <c r="D82" s="227" t="s">
        <v>230</v>
      </c>
      <c r="E82" s="330">
        <v>1.7110739256233101</v>
      </c>
      <c r="F82" s="330">
        <v>-35.799999999999997</v>
      </c>
      <c r="G82" s="330">
        <v>8.4</v>
      </c>
      <c r="H82" s="330">
        <v>7.0254583920868696E-2</v>
      </c>
      <c r="I82" s="331">
        <v>40</v>
      </c>
      <c r="J82" s="332">
        <v>-7.4538113411129703E-2</v>
      </c>
      <c r="K82" s="332">
        <v>1.04630053886108</v>
      </c>
      <c r="L82" s="332">
        <v>-3.6720793281783798E-4</v>
      </c>
      <c r="M82" s="333">
        <v>6.2188226223612801E-2</v>
      </c>
    </row>
    <row r="83" spans="1:13">
      <c r="A83" s="128" t="str">
        <f t="shared" si="4"/>
        <v>SLP-FfE</v>
      </c>
      <c r="B83" s="128" t="str">
        <f t="shared" si="5"/>
        <v>DE_GPD34</v>
      </c>
      <c r="C83" s="231" t="str">
        <f t="shared" si="6"/>
        <v>DP4</v>
      </c>
      <c r="D83" s="227" t="s">
        <v>231</v>
      </c>
      <c r="E83" s="326">
        <v>1.88346094379506</v>
      </c>
      <c r="F83" s="326">
        <v>-37</v>
      </c>
      <c r="G83" s="326">
        <v>10.2405021</v>
      </c>
      <c r="H83" s="326">
        <v>2.7547042254160901E-2</v>
      </c>
      <c r="I83" s="327">
        <v>40</v>
      </c>
      <c r="J83" s="328">
        <v>-0.12530997479160699</v>
      </c>
      <c r="K83" s="328">
        <v>1.62759988176077</v>
      </c>
      <c r="L83" s="328">
        <v>-1.10508201486912E-4</v>
      </c>
      <c r="M83" s="329">
        <v>6.3511941350692602E-2</v>
      </c>
    </row>
    <row r="84" spans="1:13">
      <c r="A84" s="128" t="str">
        <f t="shared" si="4"/>
        <v>SLP-TUM</v>
      </c>
      <c r="B84" s="128" t="str">
        <f t="shared" si="5"/>
        <v>DE_GMF01</v>
      </c>
      <c r="C84" s="231" t="str">
        <f t="shared" si="6"/>
        <v>MF1</v>
      </c>
      <c r="D84" s="227" t="s">
        <v>232</v>
      </c>
      <c r="E84" s="317">
        <v>2.1163530869999998</v>
      </c>
      <c r="F84" s="317">
        <v>-34.262862310000003</v>
      </c>
      <c r="G84" s="317">
        <v>5.1763874239999996</v>
      </c>
      <c r="H84" s="317">
        <v>0.160694541</v>
      </c>
      <c r="I84" s="319">
        <v>40</v>
      </c>
      <c r="J84" s="320">
        <v>0</v>
      </c>
      <c r="K84" s="320">
        <v>0</v>
      </c>
      <c r="L84" s="320">
        <v>0</v>
      </c>
      <c r="M84" s="321">
        <v>0</v>
      </c>
    </row>
    <row r="85" spans="1:13">
      <c r="A85" s="128" t="str">
        <f t="shared" si="4"/>
        <v>SLP-TUM</v>
      </c>
      <c r="B85" s="128" t="str">
        <f t="shared" si="5"/>
        <v>DE_GMF02</v>
      </c>
      <c r="C85" s="231" t="str">
        <f t="shared" si="6"/>
        <v>MF2</v>
      </c>
      <c r="D85" s="227" t="s">
        <v>233</v>
      </c>
      <c r="E85" s="317">
        <v>2.248633329</v>
      </c>
      <c r="F85" s="317">
        <v>-34.542843070000004</v>
      </c>
      <c r="G85" s="317">
        <v>5.5545244839999999</v>
      </c>
      <c r="H85" s="317">
        <v>0.14082196299999999</v>
      </c>
      <c r="I85" s="319">
        <v>40</v>
      </c>
      <c r="J85" s="320">
        <v>0</v>
      </c>
      <c r="K85" s="320">
        <v>0</v>
      </c>
      <c r="L85" s="320">
        <v>0</v>
      </c>
      <c r="M85" s="321">
        <v>0</v>
      </c>
    </row>
    <row r="86" spans="1:13">
      <c r="A86" s="128" t="str">
        <f t="shared" si="4"/>
        <v>SLP-TUM</v>
      </c>
      <c r="B86" s="128" t="str">
        <f t="shared" si="5"/>
        <v>DE_GMF03</v>
      </c>
      <c r="C86" s="231" t="str">
        <f t="shared" si="6"/>
        <v>MF3</v>
      </c>
      <c r="D86" s="227" t="s">
        <v>234</v>
      </c>
      <c r="E86" s="317">
        <v>2.387761791</v>
      </c>
      <c r="F86" s="317">
        <v>-34.721360509999997</v>
      </c>
      <c r="G86" s="317">
        <v>5.8164304019999999</v>
      </c>
      <c r="H86" s="317">
        <v>0.120819368</v>
      </c>
      <c r="I86" s="319">
        <v>40</v>
      </c>
      <c r="J86" s="320">
        <v>0</v>
      </c>
      <c r="K86" s="320">
        <v>0</v>
      </c>
      <c r="L86" s="320">
        <v>0</v>
      </c>
      <c r="M86" s="321">
        <v>0</v>
      </c>
    </row>
    <row r="87" spans="1:13">
      <c r="A87" s="128" t="str">
        <f t="shared" si="4"/>
        <v>SLP-TUM</v>
      </c>
      <c r="B87" s="128" t="str">
        <f t="shared" si="5"/>
        <v>DE_GMF04</v>
      </c>
      <c r="C87" s="231" t="str">
        <f t="shared" si="6"/>
        <v>MF4</v>
      </c>
      <c r="D87" s="227" t="s">
        <v>235</v>
      </c>
      <c r="E87" s="317">
        <v>2.5187775189999999</v>
      </c>
      <c r="F87" s="317">
        <v>-35.033375419999999</v>
      </c>
      <c r="G87" s="317">
        <v>6.224063396</v>
      </c>
      <c r="H87" s="317">
        <v>0.10107817199999999</v>
      </c>
      <c r="I87" s="319">
        <v>40</v>
      </c>
      <c r="J87" s="320">
        <v>0</v>
      </c>
      <c r="K87" s="320">
        <v>0</v>
      </c>
      <c r="L87" s="320">
        <v>0</v>
      </c>
      <c r="M87" s="321">
        <v>0</v>
      </c>
    </row>
    <row r="88" spans="1:13">
      <c r="A88" s="128" t="str">
        <f t="shared" si="4"/>
        <v>SLP-TUM</v>
      </c>
      <c r="B88" s="128" t="str">
        <f t="shared" si="5"/>
        <v>DE_GMF05</v>
      </c>
      <c r="C88" s="231" t="str">
        <f t="shared" si="6"/>
        <v>MF5</v>
      </c>
      <c r="D88" s="227" t="s">
        <v>236</v>
      </c>
      <c r="E88" s="317">
        <v>2.656440592</v>
      </c>
      <c r="F88" s="317">
        <v>-35.251692669999997</v>
      </c>
      <c r="G88" s="317">
        <v>6.5182658619999998</v>
      </c>
      <c r="H88" s="317">
        <v>8.1205866000000002E-2</v>
      </c>
      <c r="I88" s="319">
        <v>40</v>
      </c>
      <c r="J88" s="320">
        <v>0</v>
      </c>
      <c r="K88" s="320">
        <v>0</v>
      </c>
      <c r="L88" s="320">
        <v>0</v>
      </c>
      <c r="M88" s="321">
        <v>0</v>
      </c>
    </row>
    <row r="89" spans="1:13">
      <c r="A89" s="128" t="str">
        <f t="shared" si="4"/>
        <v>SLP-FfE</v>
      </c>
      <c r="B89" s="128" t="str">
        <f t="shared" si="5"/>
        <v>DE_GMF33</v>
      </c>
      <c r="C89" s="231" t="str">
        <f t="shared" si="6"/>
        <v>FM3</v>
      </c>
      <c r="D89" s="227" t="s">
        <v>237</v>
      </c>
      <c r="E89" s="330">
        <v>1.2328654654123199</v>
      </c>
      <c r="F89" s="330">
        <v>-34.721360509999997</v>
      </c>
      <c r="G89" s="330">
        <v>5.8164304019999999</v>
      </c>
      <c r="H89" s="330">
        <v>8.7335193020600194E-2</v>
      </c>
      <c r="I89" s="331">
        <v>40</v>
      </c>
      <c r="J89" s="332">
        <v>-4.0928399400390697E-2</v>
      </c>
      <c r="K89" s="332">
        <v>0.76729203945074098</v>
      </c>
      <c r="L89" s="332">
        <v>-2.23202741619469E-3</v>
      </c>
      <c r="M89" s="333">
        <v>0.119920720218609</v>
      </c>
    </row>
    <row r="90" spans="1:13">
      <c r="A90" s="128" t="str">
        <f t="shared" si="4"/>
        <v>SLP-FfE</v>
      </c>
      <c r="B90" s="128" t="str">
        <f t="shared" si="5"/>
        <v>DE_GMF34</v>
      </c>
      <c r="C90" s="231" t="str">
        <f t="shared" si="6"/>
        <v>FM4</v>
      </c>
      <c r="D90" s="227" t="s">
        <v>238</v>
      </c>
      <c r="E90" s="326">
        <v>1.0443537680583199</v>
      </c>
      <c r="F90" s="326">
        <v>-35.033375419999999</v>
      </c>
      <c r="G90" s="326">
        <v>6.224063396</v>
      </c>
      <c r="H90" s="326">
        <v>5.0291716040989698E-2</v>
      </c>
      <c r="I90" s="327">
        <v>40</v>
      </c>
      <c r="J90" s="328">
        <v>-5.3583022235768898E-2</v>
      </c>
      <c r="K90" s="328">
        <v>0.99959009039973401</v>
      </c>
      <c r="L90" s="328">
        <v>-2.17584483209612E-3</v>
      </c>
      <c r="M90" s="329">
        <v>0.163329881177145</v>
      </c>
    </row>
    <row r="91" spans="1:13">
      <c r="A91" s="128" t="str">
        <f t="shared" si="4"/>
        <v>SLP-TUM</v>
      </c>
      <c r="B91" s="128" t="str">
        <f t="shared" si="5"/>
        <v>DE_GHD03</v>
      </c>
      <c r="C91" s="231" t="str">
        <f t="shared" si="6"/>
        <v>HD3</v>
      </c>
      <c r="D91" s="227" t="s">
        <v>239</v>
      </c>
      <c r="E91" s="317">
        <v>2.579251014</v>
      </c>
      <c r="F91" s="317">
        <v>-35.681614400000001</v>
      </c>
      <c r="G91" s="317">
        <v>6.685797612</v>
      </c>
      <c r="H91" s="317">
        <v>0.19955409900000001</v>
      </c>
      <c r="I91" s="319">
        <v>40</v>
      </c>
      <c r="J91" s="320">
        <v>0</v>
      </c>
      <c r="K91" s="320">
        <v>0</v>
      </c>
      <c r="L91" s="320">
        <v>0</v>
      </c>
      <c r="M91" s="321">
        <v>0</v>
      </c>
    </row>
    <row r="92" spans="1:13">
      <c r="A92" s="128" t="str">
        <f t="shared" si="4"/>
        <v>SLP-TUM</v>
      </c>
      <c r="B92" s="128" t="str">
        <f t="shared" si="5"/>
        <v>DE_GHD04</v>
      </c>
      <c r="C92" s="231" t="str">
        <f t="shared" si="6"/>
        <v>HD4</v>
      </c>
      <c r="D92" s="227" t="s">
        <v>240</v>
      </c>
      <c r="E92" s="317">
        <v>3.0084345560000001</v>
      </c>
      <c r="F92" s="317">
        <v>-36.607845269999999</v>
      </c>
      <c r="G92" s="317">
        <v>7.3211869529999998</v>
      </c>
      <c r="H92" s="317">
        <v>0.154966031</v>
      </c>
      <c r="I92" s="319">
        <v>40</v>
      </c>
      <c r="J92" s="320">
        <v>0</v>
      </c>
      <c r="K92" s="320">
        <v>0</v>
      </c>
      <c r="L92" s="320">
        <v>0</v>
      </c>
      <c r="M92" s="321">
        <v>0</v>
      </c>
    </row>
    <row r="93" spans="1:13">
      <c r="A93" s="128" t="str">
        <f t="shared" ref="A93:A94" si="7">IF(MID(D93,1,8)="SigLinDe","SLP-FfE","SLP-TUM")</f>
        <v>SLP-FfE</v>
      </c>
      <c r="B93" s="128" t="str">
        <f>"DE_"&amp;IF(A93="SLP-TUM",MID(D93,5,4)&amp;RIGHT(D93,1),"")&amp;IF(A93="SLP-FfE",MID(D91,5,3)&amp;"3"&amp;RIGHT(D91,1),"")</f>
        <v>DE_GHD33</v>
      </c>
      <c r="C93" s="231" t="str">
        <f>IF(A93="SLP-TUM",LEFT(D93,3),"")&amp;IF(A93="SLP-FfE",MID(D91,2,1)&amp;MID(D91,1,1)&amp;MID(D91,3,1),"")</f>
        <v>DH3</v>
      </c>
      <c r="D93" s="227" t="s">
        <v>241</v>
      </c>
      <c r="E93" s="317">
        <v>1.3010623280670599</v>
      </c>
      <c r="F93" s="317">
        <v>-35.681614400000001</v>
      </c>
      <c r="G93" s="317">
        <v>6.685797612</v>
      </c>
      <c r="H93" s="317">
        <v>0.14092666704225201</v>
      </c>
      <c r="I93" s="319">
        <v>40</v>
      </c>
      <c r="J93" s="320">
        <v>-4.7342808824630003E-2</v>
      </c>
      <c r="K93" s="320">
        <v>0.81416912533326502</v>
      </c>
      <c r="L93" s="320">
        <v>-1.0600643623825999E-3</v>
      </c>
      <c r="M93" s="321">
        <v>0.132509207320192</v>
      </c>
    </row>
    <row r="94" spans="1:13" ht="15.75" thickBot="1">
      <c r="A94" s="232" t="str">
        <f t="shared" si="7"/>
        <v>SLP-FfE</v>
      </c>
      <c r="B94" s="232" t="str">
        <f>"DE_"&amp;IF(A94="SLP-TUM",MID(D94,5,4)&amp;RIGHT(D94,1),"")&amp;IF(A94="SLP-FfE",MID(D92,5,3)&amp;"3"&amp;RIGHT(D92,1),"")</f>
        <v>DE_GHD34</v>
      </c>
      <c r="C94" s="233" t="str">
        <f>IF(A94="SLP-TUM",LEFT(D94,3),"")&amp;IF(A94="SLP-FfE",MID(D92,2,1)&amp;MID(D92,1,1)&amp;MID(D92,3,1),"")</f>
        <v>DH4</v>
      </c>
      <c r="D94" s="234" t="s">
        <v>242</v>
      </c>
      <c r="E94" s="334">
        <v>1.2569600366115099</v>
      </c>
      <c r="F94" s="334">
        <v>-36.607845269999999</v>
      </c>
      <c r="G94" s="334">
        <v>7.3211869529999998</v>
      </c>
      <c r="H94" s="334">
        <v>7.7695999446950006E-2</v>
      </c>
      <c r="I94" s="335">
        <v>40</v>
      </c>
      <c r="J94" s="336">
        <v>-6.9682598068340706E-2</v>
      </c>
      <c r="K94" s="336">
        <v>1.13797018307135</v>
      </c>
      <c r="L94" s="336">
        <v>-8.5220021901797499E-4</v>
      </c>
      <c r="M94" s="337">
        <v>0.19210675752294901</v>
      </c>
    </row>
    <row r="95" spans="1:13">
      <c r="A95" s="128" t="s">
        <v>244</v>
      </c>
      <c r="B95" s="128" t="s">
        <v>49</v>
      </c>
      <c r="C95" s="128" t="s">
        <v>313</v>
      </c>
      <c r="D95" s="235" t="s">
        <v>268</v>
      </c>
      <c r="E95" s="128">
        <v>3.0217398597999998</v>
      </c>
      <c r="F95" s="128">
        <v>-37.182359950799999</v>
      </c>
      <c r="G95" s="128">
        <v>5.6477169550999999</v>
      </c>
      <c r="H95" s="128">
        <v>0.1152387563712</v>
      </c>
      <c r="I95" s="228">
        <v>40</v>
      </c>
      <c r="J95" s="229">
        <v>0</v>
      </c>
      <c r="K95" s="229">
        <v>0</v>
      </c>
      <c r="L95" s="229">
        <v>0</v>
      </c>
      <c r="M95" s="230">
        <v>0</v>
      </c>
    </row>
    <row r="96" spans="1:13">
      <c r="A96" s="128" t="s">
        <v>244</v>
      </c>
      <c r="B96" s="128" t="s">
        <v>54</v>
      </c>
      <c r="C96" s="128" t="s">
        <v>318</v>
      </c>
      <c r="D96" s="235" t="s">
        <v>268</v>
      </c>
      <c r="E96" s="128">
        <v>3.1592940409999999</v>
      </c>
      <c r="F96" s="128">
        <v>-37.4068859976</v>
      </c>
      <c r="G96" s="128">
        <v>6.1418925604999997</v>
      </c>
      <c r="H96" s="128">
        <v>9.2266110628999989E-2</v>
      </c>
      <c r="I96" s="228">
        <v>40</v>
      </c>
      <c r="J96" s="229">
        <v>0</v>
      </c>
      <c r="K96" s="229">
        <v>0</v>
      </c>
      <c r="L96" s="229">
        <v>0</v>
      </c>
      <c r="M96" s="230">
        <v>0</v>
      </c>
    </row>
    <row r="97" spans="1:13">
      <c r="A97" s="128" t="s">
        <v>244</v>
      </c>
      <c r="B97" s="128" t="s">
        <v>59</v>
      </c>
      <c r="C97" s="128" t="s">
        <v>323</v>
      </c>
      <c r="D97" s="235" t="s">
        <v>268</v>
      </c>
      <c r="E97" s="128">
        <v>2.3548082787000002</v>
      </c>
      <c r="F97" s="128">
        <v>-34.715029850400001</v>
      </c>
      <c r="G97" s="128">
        <v>5.8675639272</v>
      </c>
      <c r="H97" s="128">
        <v>0.15092742664779998</v>
      </c>
      <c r="I97" s="228">
        <v>40</v>
      </c>
      <c r="J97" s="229">
        <v>0</v>
      </c>
      <c r="K97" s="229">
        <v>0</v>
      </c>
      <c r="L97" s="229">
        <v>0</v>
      </c>
      <c r="M97" s="230">
        <v>0</v>
      </c>
    </row>
    <row r="98" spans="1:13">
      <c r="A98" s="128" t="s">
        <v>244</v>
      </c>
      <c r="B98" s="128" t="s">
        <v>64</v>
      </c>
      <c r="C98" s="128" t="s">
        <v>328</v>
      </c>
      <c r="D98" s="235" t="s">
        <v>268</v>
      </c>
      <c r="E98" s="128">
        <v>2.4859160575999999</v>
      </c>
      <c r="F98" s="128">
        <v>-35.043597772699997</v>
      </c>
      <c r="G98" s="128">
        <v>6.2818214214000001</v>
      </c>
      <c r="H98" s="128">
        <v>0.12839042175739998</v>
      </c>
      <c r="I98" s="228">
        <v>40</v>
      </c>
      <c r="J98" s="229">
        <v>0</v>
      </c>
      <c r="K98" s="229">
        <v>0</v>
      </c>
      <c r="L98" s="229">
        <v>0</v>
      </c>
      <c r="M98" s="230">
        <v>0</v>
      </c>
    </row>
    <row r="99" spans="1:13">
      <c r="A99" s="128" t="s">
        <v>244</v>
      </c>
      <c r="B99" s="128" t="s">
        <v>17</v>
      </c>
      <c r="C99" s="128" t="s">
        <v>281</v>
      </c>
      <c r="D99" s="235" t="s">
        <v>268</v>
      </c>
      <c r="E99" s="128">
        <v>3.0553842454</v>
      </c>
      <c r="F99" s="128">
        <v>-37.183637422300002</v>
      </c>
      <c r="G99" s="128">
        <v>5.6810824598999998</v>
      </c>
      <c r="H99" s="128">
        <v>0.10016998486249999</v>
      </c>
      <c r="I99" s="228">
        <v>40</v>
      </c>
      <c r="J99" s="229">
        <v>0</v>
      </c>
      <c r="K99" s="229">
        <v>0</v>
      </c>
      <c r="L99" s="229">
        <v>0</v>
      </c>
      <c r="M99" s="230">
        <v>0</v>
      </c>
    </row>
    <row r="100" spans="1:13">
      <c r="A100" s="128" t="s">
        <v>244</v>
      </c>
      <c r="B100" s="128" t="s">
        <v>21</v>
      </c>
      <c r="C100" s="128" t="s">
        <v>285</v>
      </c>
      <c r="D100" s="235" t="s">
        <v>268</v>
      </c>
      <c r="E100" s="128">
        <v>3.1935978110000001</v>
      </c>
      <c r="F100" s="128">
        <v>-37.414247826900002</v>
      </c>
      <c r="G100" s="128">
        <v>6.1824021474000004</v>
      </c>
      <c r="H100" s="128">
        <v>7.8921271362500003E-2</v>
      </c>
      <c r="I100" s="228">
        <v>40</v>
      </c>
      <c r="J100" s="229">
        <v>0</v>
      </c>
      <c r="K100" s="229">
        <v>0</v>
      </c>
      <c r="L100" s="229">
        <v>0</v>
      </c>
      <c r="M100" s="230">
        <v>0</v>
      </c>
    </row>
    <row r="101" spans="1:13">
      <c r="A101" s="128" t="s">
        <v>244</v>
      </c>
      <c r="B101" s="128" t="s">
        <v>25</v>
      </c>
      <c r="C101" s="128" t="s">
        <v>289</v>
      </c>
      <c r="D101" s="235" t="s">
        <v>268</v>
      </c>
      <c r="E101" s="128">
        <v>2.3987552319000001</v>
      </c>
      <c r="F101" s="128">
        <v>-34.723487774500001</v>
      </c>
      <c r="G101" s="128">
        <v>5.7996446390000003</v>
      </c>
      <c r="H101" s="128">
        <v>0.12390732033749999</v>
      </c>
      <c r="I101" s="228">
        <v>40</v>
      </c>
      <c r="J101" s="229">
        <v>0</v>
      </c>
      <c r="K101" s="229">
        <v>0</v>
      </c>
      <c r="L101" s="229">
        <v>0</v>
      </c>
      <c r="M101" s="230">
        <v>0</v>
      </c>
    </row>
    <row r="102" spans="1:13">
      <c r="A102" s="128" t="s">
        <v>244</v>
      </c>
      <c r="B102" s="128" t="s">
        <v>29</v>
      </c>
      <c r="C102" s="128" t="s">
        <v>293</v>
      </c>
      <c r="D102" s="235" t="s">
        <v>268</v>
      </c>
      <c r="E102" s="128">
        <v>2.5297380184999998</v>
      </c>
      <c r="F102" s="128">
        <v>-35.030014509799997</v>
      </c>
      <c r="G102" s="128">
        <v>6.2051108885000001</v>
      </c>
      <c r="H102" s="128">
        <v>0.10300644025</v>
      </c>
      <c r="I102" s="228">
        <v>40</v>
      </c>
      <c r="J102" s="229">
        <v>0</v>
      </c>
      <c r="K102" s="229">
        <v>0</v>
      </c>
      <c r="L102" s="229">
        <v>0</v>
      </c>
      <c r="M102" s="230">
        <v>0</v>
      </c>
    </row>
    <row r="103" spans="1:13">
      <c r="A103" s="128" t="s">
        <v>244</v>
      </c>
      <c r="B103" s="128" t="s">
        <v>33</v>
      </c>
      <c r="C103" s="128" t="s">
        <v>297</v>
      </c>
      <c r="D103" s="235" t="s">
        <v>268</v>
      </c>
      <c r="E103" s="128">
        <v>3.0385546748999999</v>
      </c>
      <c r="F103" s="128">
        <v>-37.182990840800002</v>
      </c>
      <c r="G103" s="128">
        <v>5.6644868649999998</v>
      </c>
      <c r="H103" s="128">
        <v>9.5584450725400005E-2</v>
      </c>
      <c r="I103" s="228">
        <v>40</v>
      </c>
      <c r="J103" s="229">
        <v>0</v>
      </c>
      <c r="K103" s="229">
        <v>0</v>
      </c>
      <c r="L103" s="229">
        <v>0</v>
      </c>
      <c r="M103" s="230">
        <v>0</v>
      </c>
    </row>
    <row r="104" spans="1:13">
      <c r="A104" s="128" t="s">
        <v>244</v>
      </c>
      <c r="B104" s="128" t="s">
        <v>37</v>
      </c>
      <c r="C104" s="128" t="s">
        <v>301</v>
      </c>
      <c r="D104" s="235" t="s">
        <v>268</v>
      </c>
      <c r="E104" s="128">
        <v>3.1764404493999998</v>
      </c>
      <c r="F104" s="128">
        <v>-37.410583151700003</v>
      </c>
      <c r="G104" s="128">
        <v>6.1622335977000002</v>
      </c>
      <c r="H104" s="128">
        <v>7.5937720365800002E-2</v>
      </c>
      <c r="I104" s="228">
        <v>40</v>
      </c>
      <c r="J104" s="229">
        <v>0</v>
      </c>
      <c r="K104" s="229">
        <v>0</v>
      </c>
      <c r="L104" s="229">
        <v>0</v>
      </c>
      <c r="M104" s="230">
        <v>0</v>
      </c>
    </row>
    <row r="105" spans="1:13">
      <c r="A105" s="128" t="s">
        <v>244</v>
      </c>
      <c r="B105" s="128" t="s">
        <v>41</v>
      </c>
      <c r="C105" s="128" t="s">
        <v>305</v>
      </c>
      <c r="D105" s="235" t="s">
        <v>268</v>
      </c>
      <c r="E105" s="128">
        <v>2.3767683503999999</v>
      </c>
      <c r="F105" s="128">
        <v>-34.719233251299997</v>
      </c>
      <c r="G105" s="128">
        <v>5.8332161640000004</v>
      </c>
      <c r="H105" s="128">
        <v>0.12181819977010001</v>
      </c>
      <c r="I105" s="228">
        <v>40</v>
      </c>
      <c r="J105" s="229">
        <v>0</v>
      </c>
      <c r="K105" s="229">
        <v>0</v>
      </c>
      <c r="L105" s="229">
        <v>0</v>
      </c>
      <c r="M105" s="230">
        <v>0</v>
      </c>
    </row>
    <row r="106" spans="1:13">
      <c r="A106" s="128" t="s">
        <v>244</v>
      </c>
      <c r="B106" s="128" t="s">
        <v>45</v>
      </c>
      <c r="C106" s="128" t="s">
        <v>309</v>
      </c>
      <c r="D106" s="235" t="s">
        <v>268</v>
      </c>
      <c r="E106" s="128">
        <v>2.5078170188</v>
      </c>
      <c r="F106" s="128">
        <v>-35.036736334399997</v>
      </c>
      <c r="G106" s="128">
        <v>6.2430159032999999</v>
      </c>
      <c r="H106" s="128">
        <v>0.1025195150444</v>
      </c>
      <c r="I106" s="228">
        <v>40</v>
      </c>
      <c r="J106" s="229">
        <v>0</v>
      </c>
      <c r="K106" s="229">
        <v>0</v>
      </c>
      <c r="L106" s="229">
        <v>0</v>
      </c>
      <c r="M106" s="230">
        <v>0</v>
      </c>
    </row>
    <row r="107" spans="1:13">
      <c r="A107" s="128" t="s">
        <v>244</v>
      </c>
      <c r="B107" s="128" t="s">
        <v>50</v>
      </c>
      <c r="C107" s="128" t="s">
        <v>314</v>
      </c>
      <c r="D107" s="235" t="s">
        <v>268</v>
      </c>
      <c r="E107" s="128">
        <v>3.0217398597999998</v>
      </c>
      <c r="F107" s="128">
        <v>-37.182359950799999</v>
      </c>
      <c r="G107" s="128">
        <v>5.6477169550999999</v>
      </c>
      <c r="H107" s="128">
        <v>9.5626240752000005E-2</v>
      </c>
      <c r="I107" s="228">
        <v>40</v>
      </c>
      <c r="J107" s="229">
        <v>0</v>
      </c>
      <c r="K107" s="229">
        <v>0</v>
      </c>
      <c r="L107" s="229">
        <v>0</v>
      </c>
      <c r="M107" s="230">
        <v>0</v>
      </c>
    </row>
    <row r="108" spans="1:13">
      <c r="A108" s="128" t="s">
        <v>244</v>
      </c>
      <c r="B108" s="128" t="s">
        <v>55</v>
      </c>
      <c r="C108" s="128" t="s">
        <v>319</v>
      </c>
      <c r="D108" s="235" t="s">
        <v>268</v>
      </c>
      <c r="E108" s="128">
        <v>3.1592940409999999</v>
      </c>
      <c r="F108" s="128">
        <v>-37.4068859976</v>
      </c>
      <c r="G108" s="128">
        <v>6.1418925604999997</v>
      </c>
      <c r="H108" s="128">
        <v>7.6563315902499998E-2</v>
      </c>
      <c r="I108" s="228">
        <v>40</v>
      </c>
      <c r="J108" s="229">
        <v>0</v>
      </c>
      <c r="K108" s="229">
        <v>0</v>
      </c>
      <c r="L108" s="229">
        <v>0</v>
      </c>
      <c r="M108" s="230">
        <v>0</v>
      </c>
    </row>
    <row r="109" spans="1:13">
      <c r="A109" s="128" t="s">
        <v>244</v>
      </c>
      <c r="B109" s="128" t="s">
        <v>60</v>
      </c>
      <c r="C109" s="128" t="s">
        <v>324</v>
      </c>
      <c r="D109" s="235" t="s">
        <v>268</v>
      </c>
      <c r="E109" s="128">
        <v>2.3548082787000002</v>
      </c>
      <c r="F109" s="128">
        <v>-34.715029850400001</v>
      </c>
      <c r="G109" s="128">
        <v>5.8675639272</v>
      </c>
      <c r="H109" s="128">
        <v>0.12524104642549999</v>
      </c>
      <c r="I109" s="228">
        <v>40</v>
      </c>
      <c r="J109" s="229">
        <v>0</v>
      </c>
      <c r="K109" s="229">
        <v>0</v>
      </c>
      <c r="L109" s="229">
        <v>0</v>
      </c>
      <c r="M109" s="230">
        <v>0</v>
      </c>
    </row>
    <row r="110" spans="1:13">
      <c r="A110" s="128" t="s">
        <v>244</v>
      </c>
      <c r="B110" s="128" t="s">
        <v>65</v>
      </c>
      <c r="C110" s="128" t="s">
        <v>329</v>
      </c>
      <c r="D110" s="235" t="s">
        <v>268</v>
      </c>
      <c r="E110" s="128">
        <v>2.4859160575999999</v>
      </c>
      <c r="F110" s="128">
        <v>-35.043597772699997</v>
      </c>
      <c r="G110" s="128">
        <v>6.2818214214000001</v>
      </c>
      <c r="H110" s="128">
        <v>0.1065396205915</v>
      </c>
      <c r="I110" s="228">
        <v>40</v>
      </c>
      <c r="J110" s="229">
        <v>0</v>
      </c>
      <c r="K110" s="229">
        <v>0</v>
      </c>
      <c r="L110" s="229">
        <v>0</v>
      </c>
      <c r="M110" s="230">
        <v>0</v>
      </c>
    </row>
    <row r="111" spans="1:13">
      <c r="A111" s="128" t="s">
        <v>244</v>
      </c>
      <c r="B111" s="128" t="s">
        <v>5</v>
      </c>
      <c r="C111" s="128" t="s">
        <v>269</v>
      </c>
      <c r="D111" s="235" t="s">
        <v>268</v>
      </c>
      <c r="E111" s="128">
        <v>3.0890720564</v>
      </c>
      <c r="F111" s="128">
        <v>-37.184949682000003</v>
      </c>
      <c r="G111" s="128">
        <v>5.7137959130000002</v>
      </c>
      <c r="H111" s="128">
        <v>8.1525544629600002E-2</v>
      </c>
      <c r="I111" s="228">
        <v>40</v>
      </c>
      <c r="J111" s="229">
        <v>0</v>
      </c>
      <c r="K111" s="229">
        <v>0</v>
      </c>
      <c r="L111" s="229">
        <v>0</v>
      </c>
      <c r="M111" s="230">
        <v>0</v>
      </c>
    </row>
    <row r="112" spans="1:13">
      <c r="A112" s="128" t="s">
        <v>244</v>
      </c>
      <c r="B112" s="128" t="s">
        <v>6</v>
      </c>
      <c r="C112" s="128" t="s">
        <v>270</v>
      </c>
      <c r="D112" s="235" t="s">
        <v>268</v>
      </c>
      <c r="E112" s="128">
        <v>3.2279445929000001</v>
      </c>
      <c r="F112" s="128">
        <v>-37.4214799891</v>
      </c>
      <c r="G112" s="128">
        <v>6.2222288165000004</v>
      </c>
      <c r="H112" s="128">
        <v>6.3044340009600006E-2</v>
      </c>
      <c r="I112" s="228">
        <v>40</v>
      </c>
      <c r="J112" s="229">
        <v>0</v>
      </c>
      <c r="K112" s="229">
        <v>0</v>
      </c>
      <c r="L112" s="229">
        <v>0</v>
      </c>
      <c r="M112" s="230">
        <v>0</v>
      </c>
    </row>
    <row r="113" spans="1:13">
      <c r="A113" s="128" t="s">
        <v>244</v>
      </c>
      <c r="B113" s="128" t="s">
        <v>7</v>
      </c>
      <c r="C113" s="128" t="s">
        <v>271</v>
      </c>
      <c r="D113" s="235" t="s">
        <v>268</v>
      </c>
      <c r="E113" s="128">
        <v>2.4428072126</v>
      </c>
      <c r="F113" s="128">
        <v>-34.732143756500001</v>
      </c>
      <c r="G113" s="128">
        <v>5.7347347252</v>
      </c>
      <c r="H113" s="128">
        <v>9.4097006726700003E-2</v>
      </c>
      <c r="I113" s="228">
        <v>40</v>
      </c>
      <c r="J113" s="229">
        <v>0</v>
      </c>
      <c r="K113" s="229">
        <v>0</v>
      </c>
      <c r="L113" s="229">
        <v>0</v>
      </c>
      <c r="M113" s="230">
        <v>0</v>
      </c>
    </row>
    <row r="114" spans="1:13">
      <c r="A114" s="128" t="s">
        <v>244</v>
      </c>
      <c r="B114" s="128" t="s">
        <v>8</v>
      </c>
      <c r="C114" s="128" t="s">
        <v>272</v>
      </c>
      <c r="D114" s="235" t="s">
        <v>268</v>
      </c>
      <c r="E114" s="128">
        <v>2.5736652121999999</v>
      </c>
      <c r="F114" s="128">
        <v>-35.016944175900001</v>
      </c>
      <c r="G114" s="128">
        <v>6.1318139781000003</v>
      </c>
      <c r="H114" s="128">
        <v>7.58603548598E-2</v>
      </c>
      <c r="I114" s="228">
        <v>40</v>
      </c>
      <c r="J114" s="229">
        <v>0</v>
      </c>
      <c r="K114" s="229">
        <v>0</v>
      </c>
      <c r="L114" s="229">
        <v>0</v>
      </c>
      <c r="M114" s="230">
        <v>0</v>
      </c>
    </row>
    <row r="115" spans="1:13">
      <c r="A115" s="128" t="s">
        <v>244</v>
      </c>
      <c r="B115" s="128" t="s">
        <v>18</v>
      </c>
      <c r="C115" s="128" t="s">
        <v>282</v>
      </c>
      <c r="D115" s="235" t="s">
        <v>268</v>
      </c>
      <c r="E115" s="128">
        <v>3.0553842454</v>
      </c>
      <c r="F115" s="128">
        <v>-37.183637422300002</v>
      </c>
      <c r="G115" s="128">
        <v>5.6810824598999998</v>
      </c>
      <c r="H115" s="128">
        <v>9.5018385640999986E-2</v>
      </c>
      <c r="I115" s="228">
        <v>40</v>
      </c>
      <c r="J115" s="229">
        <v>0</v>
      </c>
      <c r="K115" s="229">
        <v>0</v>
      </c>
      <c r="L115" s="229">
        <v>0</v>
      </c>
      <c r="M115" s="230">
        <v>0</v>
      </c>
    </row>
    <row r="116" spans="1:13">
      <c r="A116" s="128" t="s">
        <v>244</v>
      </c>
      <c r="B116" s="128" t="s">
        <v>22</v>
      </c>
      <c r="C116" s="128" t="s">
        <v>286</v>
      </c>
      <c r="D116" s="235" t="s">
        <v>268</v>
      </c>
      <c r="E116" s="128">
        <v>3.1935978110000001</v>
      </c>
      <c r="F116" s="128">
        <v>-37.414247826900002</v>
      </c>
      <c r="G116" s="128">
        <v>6.1824021474000004</v>
      </c>
      <c r="H116" s="128">
        <v>7.4862463120999992E-2</v>
      </c>
      <c r="I116" s="228">
        <v>40</v>
      </c>
      <c r="J116" s="229">
        <v>0</v>
      </c>
      <c r="K116" s="229">
        <v>0</v>
      </c>
      <c r="L116" s="229">
        <v>0</v>
      </c>
      <c r="M116" s="230">
        <v>0</v>
      </c>
    </row>
    <row r="117" spans="1:13">
      <c r="A117" s="128" t="s">
        <v>244</v>
      </c>
      <c r="B117" s="128" t="s">
        <v>26</v>
      </c>
      <c r="C117" s="128" t="s">
        <v>290</v>
      </c>
      <c r="D117" s="235" t="s">
        <v>268</v>
      </c>
      <c r="E117" s="128">
        <v>2.3987552319000001</v>
      </c>
      <c r="F117" s="128">
        <v>-34.723487774500001</v>
      </c>
      <c r="G117" s="128">
        <v>5.7996446390000003</v>
      </c>
      <c r="H117" s="128">
        <v>0.11753494386299999</v>
      </c>
      <c r="I117" s="228">
        <v>40</v>
      </c>
      <c r="J117" s="229">
        <v>0</v>
      </c>
      <c r="K117" s="229">
        <v>0</v>
      </c>
      <c r="L117" s="229">
        <v>0</v>
      </c>
      <c r="M117" s="230">
        <v>0</v>
      </c>
    </row>
    <row r="118" spans="1:13">
      <c r="A118" s="128" t="s">
        <v>244</v>
      </c>
      <c r="B118" s="128" t="s">
        <v>30</v>
      </c>
      <c r="C118" s="128" t="s">
        <v>294</v>
      </c>
      <c r="D118" s="235" t="s">
        <v>268</v>
      </c>
      <c r="E118" s="128">
        <v>2.5297380184999998</v>
      </c>
      <c r="F118" s="128">
        <v>-35.030014509799997</v>
      </c>
      <c r="G118" s="128">
        <v>6.2051108885000001</v>
      </c>
      <c r="H118" s="128">
        <v>9.7708966179999995E-2</v>
      </c>
      <c r="I118" s="228">
        <v>40</v>
      </c>
      <c r="J118" s="229">
        <v>0</v>
      </c>
      <c r="K118" s="229">
        <v>0</v>
      </c>
      <c r="L118" s="229">
        <v>0</v>
      </c>
      <c r="M118" s="230">
        <v>0</v>
      </c>
    </row>
    <row r="119" spans="1:13">
      <c r="A119" s="128" t="s">
        <v>244</v>
      </c>
      <c r="B119" s="128" t="s">
        <v>9</v>
      </c>
      <c r="C119" s="128" t="s">
        <v>273</v>
      </c>
      <c r="D119" s="235" t="s">
        <v>268</v>
      </c>
      <c r="E119" s="128">
        <v>3.0722214501999998</v>
      </c>
      <c r="F119" s="128">
        <v>-37.184284425999998</v>
      </c>
      <c r="G119" s="128">
        <v>5.6975233565999996</v>
      </c>
      <c r="H119" s="128">
        <v>9.0418848926399994E-2</v>
      </c>
      <c r="I119" s="228">
        <v>40</v>
      </c>
      <c r="J119" s="229">
        <v>0</v>
      </c>
      <c r="K119" s="229">
        <v>0</v>
      </c>
      <c r="L119" s="229">
        <v>0</v>
      </c>
      <c r="M119" s="230">
        <v>0</v>
      </c>
    </row>
    <row r="120" spans="1:13">
      <c r="A120" s="128" t="s">
        <v>244</v>
      </c>
      <c r="B120" s="128" t="s">
        <v>11</v>
      </c>
      <c r="C120" s="128" t="s">
        <v>275</v>
      </c>
      <c r="D120" s="235" t="s">
        <v>268</v>
      </c>
      <c r="E120" s="128">
        <v>3.2107659244</v>
      </c>
      <c r="F120" s="128">
        <v>-37.417880080300002</v>
      </c>
      <c r="G120" s="128">
        <v>6.2023999708000002</v>
      </c>
      <c r="H120" s="128">
        <v>7.0601700753600005E-2</v>
      </c>
      <c r="I120" s="228">
        <v>40</v>
      </c>
      <c r="J120" s="229">
        <v>0</v>
      </c>
      <c r="K120" s="229">
        <v>0</v>
      </c>
      <c r="L120" s="229">
        <v>0</v>
      </c>
      <c r="M120" s="230">
        <v>0</v>
      </c>
    </row>
    <row r="121" spans="1:13">
      <c r="A121" s="128" t="s">
        <v>244</v>
      </c>
      <c r="B121" s="128" t="s">
        <v>13</v>
      </c>
      <c r="C121" s="128" t="s">
        <v>277</v>
      </c>
      <c r="D121" s="235" t="s">
        <v>268</v>
      </c>
      <c r="E121" s="128">
        <v>2.4207683707999998</v>
      </c>
      <c r="F121" s="128">
        <v>-34.727791725099998</v>
      </c>
      <c r="G121" s="128">
        <v>5.7668252224999996</v>
      </c>
      <c r="H121" s="128">
        <v>0.1082275311744</v>
      </c>
      <c r="I121" s="228">
        <v>40</v>
      </c>
      <c r="J121" s="229">
        <v>0</v>
      </c>
      <c r="K121" s="229">
        <v>0</v>
      </c>
      <c r="L121" s="229">
        <v>0</v>
      </c>
      <c r="M121" s="230">
        <v>0</v>
      </c>
    </row>
    <row r="122" spans="1:13">
      <c r="A122" s="128" t="s">
        <v>244</v>
      </c>
      <c r="B122" s="128" t="s">
        <v>15</v>
      </c>
      <c r="C122" s="128" t="s">
        <v>279</v>
      </c>
      <c r="D122" s="235" t="s">
        <v>268</v>
      </c>
      <c r="E122" s="128">
        <v>2.5516882275000001</v>
      </c>
      <c r="F122" s="128">
        <v>-35.023421941899997</v>
      </c>
      <c r="G122" s="128">
        <v>6.1680699420999998</v>
      </c>
      <c r="H122" s="128">
        <v>8.8705762435199995E-2</v>
      </c>
      <c r="I122" s="228">
        <v>40</v>
      </c>
      <c r="J122" s="229">
        <v>0</v>
      </c>
      <c r="K122" s="229">
        <v>0</v>
      </c>
      <c r="L122" s="229">
        <v>0</v>
      </c>
      <c r="M122" s="230">
        <v>0</v>
      </c>
    </row>
    <row r="123" spans="1:13">
      <c r="A123" s="128" t="s">
        <v>244</v>
      </c>
      <c r="B123" s="128" t="s">
        <v>51</v>
      </c>
      <c r="C123" s="128" t="s">
        <v>315</v>
      </c>
      <c r="D123" s="235" t="s">
        <v>268</v>
      </c>
      <c r="E123" s="128">
        <v>3.0217398597999998</v>
      </c>
      <c r="F123" s="128">
        <v>-37.182359950799999</v>
      </c>
      <c r="G123" s="128">
        <v>5.6477169550999999</v>
      </c>
      <c r="H123" s="128">
        <v>0.115116939504</v>
      </c>
      <c r="I123" s="228">
        <v>40</v>
      </c>
      <c r="J123" s="229">
        <v>0</v>
      </c>
      <c r="K123" s="229">
        <v>0</v>
      </c>
      <c r="L123" s="229">
        <v>0</v>
      </c>
      <c r="M123" s="230">
        <v>0</v>
      </c>
    </row>
    <row r="124" spans="1:13">
      <c r="A124" s="128" t="s">
        <v>244</v>
      </c>
      <c r="B124" s="128" t="s">
        <v>56</v>
      </c>
      <c r="C124" s="128" t="s">
        <v>320</v>
      </c>
      <c r="D124" s="235" t="s">
        <v>268</v>
      </c>
      <c r="E124" s="128">
        <v>3.1592940409999999</v>
      </c>
      <c r="F124" s="128">
        <v>-37.4068859976</v>
      </c>
      <c r="G124" s="128">
        <v>6.1418925604999997</v>
      </c>
      <c r="H124" s="128">
        <v>9.2168577742499994E-2</v>
      </c>
      <c r="I124" s="228">
        <v>40</v>
      </c>
      <c r="J124" s="229">
        <v>0</v>
      </c>
      <c r="K124" s="229">
        <v>0</v>
      </c>
      <c r="L124" s="229">
        <v>0</v>
      </c>
      <c r="M124" s="230">
        <v>0</v>
      </c>
    </row>
    <row r="125" spans="1:13">
      <c r="A125" s="128" t="s">
        <v>244</v>
      </c>
      <c r="B125" s="128" t="s">
        <v>61</v>
      </c>
      <c r="C125" s="128" t="s">
        <v>325</v>
      </c>
      <c r="D125" s="235" t="s">
        <v>268</v>
      </c>
      <c r="E125" s="128">
        <v>2.3548082787000002</v>
      </c>
      <c r="F125" s="128">
        <v>-34.715029850400001</v>
      </c>
      <c r="G125" s="128">
        <v>5.8675639272</v>
      </c>
      <c r="H125" s="128">
        <v>0.15076788391349999</v>
      </c>
      <c r="I125" s="228">
        <v>40</v>
      </c>
      <c r="J125" s="229">
        <v>0</v>
      </c>
      <c r="K125" s="229">
        <v>0</v>
      </c>
      <c r="L125" s="229">
        <v>0</v>
      </c>
      <c r="M125" s="230">
        <v>0</v>
      </c>
    </row>
    <row r="126" spans="1:13">
      <c r="A126" s="128" t="s">
        <v>244</v>
      </c>
      <c r="B126" s="128" t="s">
        <v>66</v>
      </c>
      <c r="C126" s="128" t="s">
        <v>330</v>
      </c>
      <c r="D126" s="235" t="s">
        <v>268</v>
      </c>
      <c r="E126" s="128">
        <v>2.4859160575999999</v>
      </c>
      <c r="F126" s="128">
        <v>-35.043597772699997</v>
      </c>
      <c r="G126" s="128">
        <v>6.2818214214000001</v>
      </c>
      <c r="H126" s="128">
        <v>0.1282547024955</v>
      </c>
      <c r="I126" s="228">
        <v>40</v>
      </c>
      <c r="J126" s="229">
        <v>0</v>
      </c>
      <c r="K126" s="229">
        <v>0</v>
      </c>
      <c r="L126" s="229">
        <v>0</v>
      </c>
      <c r="M126" s="230">
        <v>0</v>
      </c>
    </row>
    <row r="127" spans="1:13">
      <c r="A127" s="128" t="s">
        <v>244</v>
      </c>
      <c r="B127" s="128" t="s">
        <v>19</v>
      </c>
      <c r="C127" s="128" t="s">
        <v>283</v>
      </c>
      <c r="D127" s="235" t="s">
        <v>268</v>
      </c>
      <c r="E127" s="128">
        <v>3.0553842454</v>
      </c>
      <c r="F127" s="128">
        <v>-37.183637422300002</v>
      </c>
      <c r="G127" s="128">
        <v>5.6810824598999998</v>
      </c>
      <c r="H127" s="128">
        <v>0.1029175044473</v>
      </c>
      <c r="I127" s="228">
        <v>40</v>
      </c>
      <c r="J127" s="229">
        <v>0</v>
      </c>
      <c r="K127" s="229">
        <v>0</v>
      </c>
      <c r="L127" s="229">
        <v>0</v>
      </c>
      <c r="M127" s="230">
        <v>0</v>
      </c>
    </row>
    <row r="128" spans="1:13">
      <c r="A128" s="128" t="s">
        <v>244</v>
      </c>
      <c r="B128" s="128" t="s">
        <v>23</v>
      </c>
      <c r="C128" s="128" t="s">
        <v>287</v>
      </c>
      <c r="D128" s="235" t="s">
        <v>268</v>
      </c>
      <c r="E128" s="128">
        <v>3.1935978110000001</v>
      </c>
      <c r="F128" s="128">
        <v>-37.414247826900002</v>
      </c>
      <c r="G128" s="128">
        <v>6.1824021474000004</v>
      </c>
      <c r="H128" s="128">
        <v>8.1085969091300003E-2</v>
      </c>
      <c r="I128" s="228">
        <v>40</v>
      </c>
      <c r="J128" s="229">
        <v>0</v>
      </c>
      <c r="K128" s="229">
        <v>0</v>
      </c>
      <c r="L128" s="229">
        <v>0</v>
      </c>
      <c r="M128" s="230">
        <v>0</v>
      </c>
    </row>
    <row r="129" spans="1:13">
      <c r="A129" s="128" t="s">
        <v>244</v>
      </c>
      <c r="B129" s="128" t="s">
        <v>27</v>
      </c>
      <c r="C129" s="128" t="s">
        <v>291</v>
      </c>
      <c r="D129" s="235" t="s">
        <v>268</v>
      </c>
      <c r="E129" s="128">
        <v>2.3987552319000001</v>
      </c>
      <c r="F129" s="128">
        <v>-34.723487774500001</v>
      </c>
      <c r="G129" s="128">
        <v>5.7996446390000003</v>
      </c>
      <c r="H129" s="128">
        <v>0.12730592112389999</v>
      </c>
      <c r="I129" s="228">
        <v>40</v>
      </c>
      <c r="J129" s="229">
        <v>0</v>
      </c>
      <c r="K129" s="229">
        <v>0</v>
      </c>
      <c r="L129" s="229">
        <v>0</v>
      </c>
      <c r="M129" s="230">
        <v>0</v>
      </c>
    </row>
    <row r="130" spans="1:13">
      <c r="A130" s="128" t="s">
        <v>244</v>
      </c>
      <c r="B130" s="128" t="s">
        <v>31</v>
      </c>
      <c r="C130" s="128" t="s">
        <v>295</v>
      </c>
      <c r="D130" s="235" t="s">
        <v>268</v>
      </c>
      <c r="E130" s="128">
        <v>2.5297380184999998</v>
      </c>
      <c r="F130" s="128">
        <v>-35.030014509799997</v>
      </c>
      <c r="G130" s="128">
        <v>6.2051108885000001</v>
      </c>
      <c r="H130" s="128">
        <v>0.105831759754</v>
      </c>
      <c r="I130" s="228">
        <v>40</v>
      </c>
      <c r="J130" s="229">
        <v>0</v>
      </c>
      <c r="K130" s="229">
        <v>0</v>
      </c>
      <c r="L130" s="229">
        <v>0</v>
      </c>
      <c r="M130" s="230">
        <v>0</v>
      </c>
    </row>
    <row r="131" spans="1:13">
      <c r="A131" s="128" t="s">
        <v>244</v>
      </c>
      <c r="B131" s="128" t="s">
        <v>20</v>
      </c>
      <c r="C131" s="128" t="s">
        <v>284</v>
      </c>
      <c r="D131" s="235" t="s">
        <v>268</v>
      </c>
      <c r="E131" s="128">
        <v>3.0553842454</v>
      </c>
      <c r="F131" s="128">
        <v>-37.183637422300002</v>
      </c>
      <c r="G131" s="128">
        <v>5.6810824598999998</v>
      </c>
      <c r="H131" s="128">
        <v>8.2196627578599996E-2</v>
      </c>
      <c r="I131" s="228">
        <v>40</v>
      </c>
      <c r="J131" s="229">
        <v>0</v>
      </c>
      <c r="K131" s="229">
        <v>0</v>
      </c>
      <c r="L131" s="229">
        <v>0</v>
      </c>
      <c r="M131" s="230">
        <v>0</v>
      </c>
    </row>
    <row r="132" spans="1:13">
      <c r="A132" s="128" t="s">
        <v>244</v>
      </c>
      <c r="B132" s="128" t="s">
        <v>24</v>
      </c>
      <c r="C132" s="128" t="s">
        <v>288</v>
      </c>
      <c r="D132" s="235" t="s">
        <v>268</v>
      </c>
      <c r="E132" s="128">
        <v>3.1935978110000001</v>
      </c>
      <c r="F132" s="128">
        <v>-37.414247826900002</v>
      </c>
      <c r="G132" s="128">
        <v>6.1824021474000004</v>
      </c>
      <c r="H132" s="128">
        <v>6.4760540386599993E-2</v>
      </c>
      <c r="I132" s="228">
        <v>40</v>
      </c>
      <c r="J132" s="229">
        <v>0</v>
      </c>
      <c r="K132" s="229">
        <v>0</v>
      </c>
      <c r="L132" s="229">
        <v>0</v>
      </c>
      <c r="M132" s="230">
        <v>0</v>
      </c>
    </row>
    <row r="133" spans="1:13">
      <c r="A133" s="128" t="s">
        <v>244</v>
      </c>
      <c r="B133" s="128" t="s">
        <v>28</v>
      </c>
      <c r="C133" s="128" t="s">
        <v>292</v>
      </c>
      <c r="D133" s="235" t="s">
        <v>268</v>
      </c>
      <c r="E133" s="128">
        <v>2.3987552319000001</v>
      </c>
      <c r="F133" s="128">
        <v>-34.723487774500001</v>
      </c>
      <c r="G133" s="128">
        <v>5.7996446390000003</v>
      </c>
      <c r="H133" s="128">
        <v>0.10167480685979999</v>
      </c>
      <c r="I133" s="228">
        <v>40</v>
      </c>
      <c r="J133" s="229">
        <v>0</v>
      </c>
      <c r="K133" s="229">
        <v>0</v>
      </c>
      <c r="L133" s="229">
        <v>0</v>
      </c>
      <c r="M133" s="230">
        <v>0</v>
      </c>
    </row>
    <row r="134" spans="1:13">
      <c r="A134" s="128" t="s">
        <v>244</v>
      </c>
      <c r="B134" s="128" t="s">
        <v>32</v>
      </c>
      <c r="C134" s="128" t="s">
        <v>296</v>
      </c>
      <c r="D134" s="235" t="s">
        <v>268</v>
      </c>
      <c r="E134" s="128">
        <v>2.5297380184999998</v>
      </c>
      <c r="F134" s="128">
        <v>-35.030014509799997</v>
      </c>
      <c r="G134" s="128">
        <v>6.2051108885000001</v>
      </c>
      <c r="H134" s="128">
        <v>8.4524141827999999E-2</v>
      </c>
      <c r="I134" s="228">
        <v>40</v>
      </c>
      <c r="J134" s="229">
        <v>0</v>
      </c>
      <c r="K134" s="229">
        <v>0</v>
      </c>
      <c r="L134" s="229">
        <v>0</v>
      </c>
      <c r="M134" s="230">
        <v>0</v>
      </c>
    </row>
    <row r="135" spans="1:13">
      <c r="A135" s="128" t="s">
        <v>244</v>
      </c>
      <c r="B135" s="128" t="s">
        <v>34</v>
      </c>
      <c r="C135" s="128" t="s">
        <v>298</v>
      </c>
      <c r="D135" s="235" t="s">
        <v>268</v>
      </c>
      <c r="E135" s="128">
        <v>3.0385546748999999</v>
      </c>
      <c r="F135" s="128">
        <v>-37.182990840800002</v>
      </c>
      <c r="G135" s="128">
        <v>5.6644868649999998</v>
      </c>
      <c r="H135" s="128">
        <v>9.3339574874000006E-2</v>
      </c>
      <c r="I135" s="228">
        <v>40</v>
      </c>
      <c r="J135" s="229">
        <v>0</v>
      </c>
      <c r="K135" s="229">
        <v>0</v>
      </c>
      <c r="L135" s="229">
        <v>0</v>
      </c>
      <c r="M135" s="230">
        <v>0</v>
      </c>
    </row>
    <row r="136" spans="1:13">
      <c r="A136" s="128" t="s">
        <v>244</v>
      </c>
      <c r="B136" s="128" t="s">
        <v>38</v>
      </c>
      <c r="C136" s="128" t="s">
        <v>302</v>
      </c>
      <c r="D136" s="235" t="s">
        <v>268</v>
      </c>
      <c r="E136" s="128">
        <v>3.1764404493999998</v>
      </c>
      <c r="F136" s="128">
        <v>-37.410583151700003</v>
      </c>
      <c r="G136" s="128">
        <v>6.1622335977000002</v>
      </c>
      <c r="H136" s="128">
        <v>7.4154263398000006E-2</v>
      </c>
      <c r="I136" s="228">
        <v>40</v>
      </c>
      <c r="J136" s="229">
        <v>0</v>
      </c>
      <c r="K136" s="229">
        <v>0</v>
      </c>
      <c r="L136" s="229">
        <v>0</v>
      </c>
      <c r="M136" s="230">
        <v>0</v>
      </c>
    </row>
    <row r="137" spans="1:13">
      <c r="A137" s="128" t="s">
        <v>244</v>
      </c>
      <c r="B137" s="128" t="s">
        <v>42</v>
      </c>
      <c r="C137" s="128" t="s">
        <v>306</v>
      </c>
      <c r="D137" s="235" t="s">
        <v>268</v>
      </c>
      <c r="E137" s="128">
        <v>2.3767683503999999</v>
      </c>
      <c r="F137" s="128">
        <v>-34.719233251299997</v>
      </c>
      <c r="G137" s="128">
        <v>5.8332161640000004</v>
      </c>
      <c r="H137" s="128">
        <v>0.11895720373100001</v>
      </c>
      <c r="I137" s="228">
        <v>40</v>
      </c>
      <c r="J137" s="229">
        <v>0</v>
      </c>
      <c r="K137" s="229">
        <v>0</v>
      </c>
      <c r="L137" s="229">
        <v>0</v>
      </c>
      <c r="M137" s="230">
        <v>0</v>
      </c>
    </row>
    <row r="138" spans="1:13">
      <c r="A138" s="128" t="s">
        <v>244</v>
      </c>
      <c r="B138" s="128" t="s">
        <v>46</v>
      </c>
      <c r="C138" s="128" t="s">
        <v>310</v>
      </c>
      <c r="D138" s="235" t="s">
        <v>268</v>
      </c>
      <c r="E138" s="128">
        <v>2.5078170188</v>
      </c>
      <c r="F138" s="128">
        <v>-35.036736334399997</v>
      </c>
      <c r="G138" s="128">
        <v>6.2430159032999999</v>
      </c>
      <c r="H138" s="128">
        <v>0.10011176376399999</v>
      </c>
      <c r="I138" s="228">
        <v>40</v>
      </c>
      <c r="J138" s="229">
        <v>0</v>
      </c>
      <c r="K138" s="229">
        <v>0</v>
      </c>
      <c r="L138" s="229">
        <v>0</v>
      </c>
      <c r="M138" s="230">
        <v>0</v>
      </c>
    </row>
    <row r="139" spans="1:13">
      <c r="A139" s="128" t="s">
        <v>244</v>
      </c>
      <c r="B139" s="128" t="s">
        <v>35</v>
      </c>
      <c r="C139" s="128" t="s">
        <v>299</v>
      </c>
      <c r="D139" s="235" t="s">
        <v>268</v>
      </c>
      <c r="E139" s="128">
        <v>3.0385546748999999</v>
      </c>
      <c r="F139" s="128">
        <v>-37.182990840800002</v>
      </c>
      <c r="G139" s="128">
        <v>5.6644868649999998</v>
      </c>
      <c r="H139" s="128">
        <v>0.1064543759006</v>
      </c>
      <c r="I139" s="228">
        <v>40</v>
      </c>
      <c r="J139" s="229">
        <v>0</v>
      </c>
      <c r="K139" s="229">
        <v>0</v>
      </c>
      <c r="L139" s="229">
        <v>0</v>
      </c>
      <c r="M139" s="230">
        <v>0</v>
      </c>
    </row>
    <row r="140" spans="1:13">
      <c r="A140" s="128" t="s">
        <v>244</v>
      </c>
      <c r="B140" s="128" t="s">
        <v>39</v>
      </c>
      <c r="C140" s="128" t="s">
        <v>303</v>
      </c>
      <c r="D140" s="235" t="s">
        <v>268</v>
      </c>
      <c r="E140" s="128">
        <v>3.1764404493999998</v>
      </c>
      <c r="F140" s="128">
        <v>-37.410583151700003</v>
      </c>
      <c r="G140" s="128">
        <v>6.1622335977000002</v>
      </c>
      <c r="H140" s="128">
        <v>8.4573406736199994E-2</v>
      </c>
      <c r="I140" s="228">
        <v>40</v>
      </c>
      <c r="J140" s="229">
        <v>0</v>
      </c>
      <c r="K140" s="229">
        <v>0</v>
      </c>
      <c r="L140" s="229">
        <v>0</v>
      </c>
      <c r="M140" s="230">
        <v>0</v>
      </c>
    </row>
    <row r="141" spans="1:13">
      <c r="A141" s="128" t="s">
        <v>244</v>
      </c>
      <c r="B141" s="128" t="s">
        <v>43</v>
      </c>
      <c r="C141" s="128" t="s">
        <v>307</v>
      </c>
      <c r="D141" s="235" t="s">
        <v>268</v>
      </c>
      <c r="E141" s="128">
        <v>2.3767683503999999</v>
      </c>
      <c r="F141" s="128">
        <v>-34.719233251299997</v>
      </c>
      <c r="G141" s="128">
        <v>5.8332161640000004</v>
      </c>
      <c r="H141" s="128">
        <v>0.1356714437489</v>
      </c>
      <c r="I141" s="228">
        <v>40</v>
      </c>
      <c r="J141" s="229">
        <v>0</v>
      </c>
      <c r="K141" s="229">
        <v>0</v>
      </c>
      <c r="L141" s="229">
        <v>0</v>
      </c>
      <c r="M141" s="230">
        <v>0</v>
      </c>
    </row>
    <row r="142" spans="1:13">
      <c r="A142" s="128" t="s">
        <v>244</v>
      </c>
      <c r="B142" s="128" t="s">
        <v>47</v>
      </c>
      <c r="C142" s="128" t="s">
        <v>311</v>
      </c>
      <c r="D142" s="235" t="s">
        <v>268</v>
      </c>
      <c r="E142" s="128">
        <v>2.5078170188</v>
      </c>
      <c r="F142" s="128">
        <v>-35.036736334399997</v>
      </c>
      <c r="G142" s="128">
        <v>6.2430159032999999</v>
      </c>
      <c r="H142" s="128">
        <v>0.11417810019159999</v>
      </c>
      <c r="I142" s="228">
        <v>40</v>
      </c>
      <c r="J142" s="229">
        <v>0</v>
      </c>
      <c r="K142" s="229">
        <v>0</v>
      </c>
      <c r="L142" s="229">
        <v>0</v>
      </c>
      <c r="M142" s="230">
        <v>0</v>
      </c>
    </row>
    <row r="143" spans="1:13">
      <c r="A143" s="128" t="s">
        <v>244</v>
      </c>
      <c r="B143" s="128" t="s">
        <v>10</v>
      </c>
      <c r="C143" s="128" t="s">
        <v>274</v>
      </c>
      <c r="D143" s="235" t="s">
        <v>268</v>
      </c>
      <c r="E143" s="128">
        <v>3.0722214501999998</v>
      </c>
      <c r="F143" s="128">
        <v>-37.184284425999998</v>
      </c>
      <c r="G143" s="128">
        <v>5.6975233565999996</v>
      </c>
      <c r="H143" s="128">
        <v>9.3521456487599991E-2</v>
      </c>
      <c r="I143" s="228">
        <v>40</v>
      </c>
      <c r="J143" s="229">
        <v>0</v>
      </c>
      <c r="K143" s="229">
        <v>0</v>
      </c>
      <c r="L143" s="229">
        <v>0</v>
      </c>
      <c r="M143" s="230">
        <v>0</v>
      </c>
    </row>
    <row r="144" spans="1:13">
      <c r="A144" s="128" t="s">
        <v>244</v>
      </c>
      <c r="B144" s="128" t="s">
        <v>12</v>
      </c>
      <c r="C144" s="128" t="s">
        <v>276</v>
      </c>
      <c r="D144" s="235" t="s">
        <v>268</v>
      </c>
      <c r="E144" s="128">
        <v>3.2107659244</v>
      </c>
      <c r="F144" s="128">
        <v>-37.417880080300002</v>
      </c>
      <c r="G144" s="128">
        <v>6.2023999708000002</v>
      </c>
      <c r="H144" s="128">
        <v>7.3024308132400004E-2</v>
      </c>
      <c r="I144" s="228">
        <v>40</v>
      </c>
      <c r="J144" s="229">
        <v>0</v>
      </c>
      <c r="K144" s="229">
        <v>0</v>
      </c>
      <c r="L144" s="229">
        <v>0</v>
      </c>
      <c r="M144" s="230">
        <v>0</v>
      </c>
    </row>
    <row r="145" spans="1:13">
      <c r="A145" s="128" t="s">
        <v>244</v>
      </c>
      <c r="B145" s="128" t="s">
        <v>14</v>
      </c>
      <c r="C145" s="128" t="s">
        <v>278</v>
      </c>
      <c r="D145" s="235" t="s">
        <v>268</v>
      </c>
      <c r="E145" s="128">
        <v>2.4207683707999998</v>
      </c>
      <c r="F145" s="128">
        <v>-34.727791725099998</v>
      </c>
      <c r="G145" s="128">
        <v>5.7668252224999996</v>
      </c>
      <c r="H145" s="128">
        <v>0.11194122096960001</v>
      </c>
      <c r="I145" s="228">
        <v>40</v>
      </c>
      <c r="J145" s="229">
        <v>0</v>
      </c>
      <c r="K145" s="229">
        <v>0</v>
      </c>
      <c r="L145" s="229">
        <v>0</v>
      </c>
      <c r="M145" s="230">
        <v>0</v>
      </c>
    </row>
    <row r="146" spans="1:13">
      <c r="A146" s="128" t="s">
        <v>244</v>
      </c>
      <c r="B146" s="128" t="s">
        <v>16</v>
      </c>
      <c r="C146" s="128" t="s">
        <v>280</v>
      </c>
      <c r="D146" s="235" t="s">
        <v>268</v>
      </c>
      <c r="E146" s="128">
        <v>2.5516882275000001</v>
      </c>
      <c r="F146" s="128">
        <v>-35.023421941899997</v>
      </c>
      <c r="G146" s="128">
        <v>6.1680699420999998</v>
      </c>
      <c r="H146" s="128">
        <v>9.1749587616799994E-2</v>
      </c>
      <c r="I146" s="228">
        <v>40</v>
      </c>
      <c r="J146" s="229">
        <v>0</v>
      </c>
      <c r="K146" s="229">
        <v>0</v>
      </c>
      <c r="L146" s="229">
        <v>0</v>
      </c>
      <c r="M146" s="230">
        <v>0</v>
      </c>
    </row>
    <row r="147" spans="1:13">
      <c r="A147" s="128" t="s">
        <v>244</v>
      </c>
      <c r="B147" s="128" t="s">
        <v>36</v>
      </c>
      <c r="C147" s="128" t="s">
        <v>300</v>
      </c>
      <c r="D147" s="235" t="s">
        <v>268</v>
      </c>
      <c r="E147" s="128">
        <v>3.0385546748999999</v>
      </c>
      <c r="F147" s="128">
        <v>-37.182990840800002</v>
      </c>
      <c r="G147" s="128">
        <v>5.6644868649999998</v>
      </c>
      <c r="H147" s="128">
        <v>0.1124800952912</v>
      </c>
      <c r="I147" s="228">
        <v>40</v>
      </c>
      <c r="J147" s="229">
        <v>0</v>
      </c>
      <c r="K147" s="229">
        <v>0</v>
      </c>
      <c r="L147" s="229">
        <v>0</v>
      </c>
      <c r="M147" s="230">
        <v>0</v>
      </c>
    </row>
    <row r="148" spans="1:13">
      <c r="A148" s="128" t="s">
        <v>244</v>
      </c>
      <c r="B148" s="128" t="s">
        <v>40</v>
      </c>
      <c r="C148" s="128" t="s">
        <v>304</v>
      </c>
      <c r="D148" s="235" t="s">
        <v>268</v>
      </c>
      <c r="E148" s="128">
        <v>3.1764404493999998</v>
      </c>
      <c r="F148" s="128">
        <v>-37.410583151700003</v>
      </c>
      <c r="G148" s="128">
        <v>6.1622335977000002</v>
      </c>
      <c r="H148" s="128">
        <v>8.9360580702399994E-2</v>
      </c>
      <c r="I148" s="228">
        <v>40</v>
      </c>
      <c r="J148" s="229">
        <v>0</v>
      </c>
      <c r="K148" s="229">
        <v>0</v>
      </c>
      <c r="L148" s="229">
        <v>0</v>
      </c>
      <c r="M148" s="230">
        <v>0</v>
      </c>
    </row>
    <row r="149" spans="1:13">
      <c r="A149" s="128" t="s">
        <v>244</v>
      </c>
      <c r="B149" s="128" t="s">
        <v>44</v>
      </c>
      <c r="C149" s="128" t="s">
        <v>308</v>
      </c>
      <c r="D149" s="235" t="s">
        <v>268</v>
      </c>
      <c r="E149" s="128">
        <v>2.3767683503999999</v>
      </c>
      <c r="F149" s="128">
        <v>-34.719233251299997</v>
      </c>
      <c r="G149" s="128">
        <v>5.8332161640000004</v>
      </c>
      <c r="H149" s="128">
        <v>0.14335095943279999</v>
      </c>
      <c r="I149" s="228">
        <v>40</v>
      </c>
      <c r="J149" s="229">
        <v>0</v>
      </c>
      <c r="K149" s="229">
        <v>0</v>
      </c>
      <c r="L149" s="229">
        <v>0</v>
      </c>
      <c r="M149" s="230">
        <v>0</v>
      </c>
    </row>
    <row r="150" spans="1:13">
      <c r="A150" s="128" t="s">
        <v>244</v>
      </c>
      <c r="B150" s="128" t="s">
        <v>48</v>
      </c>
      <c r="C150" s="128" t="s">
        <v>312</v>
      </c>
      <c r="D150" s="235" t="s">
        <v>268</v>
      </c>
      <c r="E150" s="128">
        <v>2.5078170188</v>
      </c>
      <c r="F150" s="128">
        <v>-35.036736334399997</v>
      </c>
      <c r="G150" s="128">
        <v>6.2430159032999999</v>
      </c>
      <c r="H150" s="128">
        <v>0.12064101152319999</v>
      </c>
      <c r="I150" s="228">
        <v>40</v>
      </c>
      <c r="J150" s="229">
        <v>0</v>
      </c>
      <c r="K150" s="229">
        <v>0</v>
      </c>
      <c r="L150" s="229">
        <v>0</v>
      </c>
      <c r="M150" s="230">
        <v>0</v>
      </c>
    </row>
    <row r="151" spans="1:13">
      <c r="A151" s="128" t="s">
        <v>244</v>
      </c>
      <c r="B151" s="128" t="s">
        <v>52</v>
      </c>
      <c r="C151" s="128" t="s">
        <v>316</v>
      </c>
      <c r="D151" s="235" t="s">
        <v>268</v>
      </c>
      <c r="E151" s="128">
        <v>3.0217398597999998</v>
      </c>
      <c r="F151" s="128">
        <v>-37.182359950799999</v>
      </c>
      <c r="G151" s="128">
        <v>5.6477169550999999</v>
      </c>
      <c r="H151" s="128">
        <v>0.11828417805119999</v>
      </c>
      <c r="I151" s="228">
        <v>40</v>
      </c>
      <c r="J151" s="229">
        <v>0</v>
      </c>
      <c r="K151" s="229">
        <v>0</v>
      </c>
      <c r="L151" s="229">
        <v>0</v>
      </c>
      <c r="M151" s="230">
        <v>0</v>
      </c>
    </row>
    <row r="152" spans="1:13">
      <c r="A152" s="128" t="s">
        <v>244</v>
      </c>
      <c r="B152" s="128" t="s">
        <v>57</v>
      </c>
      <c r="C152" s="128" t="s">
        <v>321</v>
      </c>
      <c r="D152" s="235" t="s">
        <v>268</v>
      </c>
      <c r="E152" s="128">
        <v>3.1592940409999999</v>
      </c>
      <c r="F152" s="128">
        <v>-37.4068859976</v>
      </c>
      <c r="G152" s="128">
        <v>6.1418925604999997</v>
      </c>
      <c r="H152" s="128">
        <v>9.4704432791499996E-2</v>
      </c>
      <c r="I152" s="228">
        <v>40</v>
      </c>
      <c r="J152" s="229">
        <v>0</v>
      </c>
      <c r="K152" s="229">
        <v>0</v>
      </c>
      <c r="L152" s="229">
        <v>0</v>
      </c>
      <c r="M152" s="230">
        <v>0</v>
      </c>
    </row>
    <row r="153" spans="1:13">
      <c r="A153" s="128" t="s">
        <v>244</v>
      </c>
      <c r="B153" s="128" t="s">
        <v>62</v>
      </c>
      <c r="C153" s="128" t="s">
        <v>326</v>
      </c>
      <c r="D153" s="235" t="s">
        <v>268</v>
      </c>
      <c r="E153" s="128">
        <v>2.3548082787000002</v>
      </c>
      <c r="F153" s="128">
        <v>-34.715029850400001</v>
      </c>
      <c r="G153" s="128">
        <v>5.8675639272</v>
      </c>
      <c r="H153" s="128">
        <v>0.15491599500529998</v>
      </c>
      <c r="I153" s="228">
        <v>40</v>
      </c>
      <c r="J153" s="229">
        <v>0</v>
      </c>
      <c r="K153" s="229">
        <v>0</v>
      </c>
      <c r="L153" s="229">
        <v>0</v>
      </c>
      <c r="M153" s="230">
        <v>0</v>
      </c>
    </row>
    <row r="154" spans="1:13">
      <c r="A154" s="128" t="s">
        <v>244</v>
      </c>
      <c r="B154" s="128" t="s">
        <v>67</v>
      </c>
      <c r="C154" s="128" t="s">
        <v>331</v>
      </c>
      <c r="D154" s="235" t="s">
        <v>268</v>
      </c>
      <c r="E154" s="128">
        <v>2.4859160575999999</v>
      </c>
      <c r="F154" s="128">
        <v>-35.043597772699997</v>
      </c>
      <c r="G154" s="128">
        <v>6.2818214214000001</v>
      </c>
      <c r="H154" s="128">
        <v>0.13178340330489999</v>
      </c>
      <c r="I154" s="228">
        <v>40</v>
      </c>
      <c r="J154" s="229">
        <v>0</v>
      </c>
      <c r="K154" s="229">
        <v>0</v>
      </c>
      <c r="L154" s="229">
        <v>0</v>
      </c>
      <c r="M154" s="230">
        <v>0</v>
      </c>
    </row>
    <row r="155" spans="1:13">
      <c r="A155" s="128" t="s">
        <v>244</v>
      </c>
      <c r="B155" s="128" t="s">
        <v>53</v>
      </c>
      <c r="C155" s="128" t="s">
        <v>317</v>
      </c>
      <c r="D155" s="235" t="s">
        <v>268</v>
      </c>
      <c r="E155" s="128">
        <v>3.0217398597999998</v>
      </c>
      <c r="F155" s="128">
        <v>-37.182359950799999</v>
      </c>
      <c r="G155" s="128">
        <v>5.6477169550999999</v>
      </c>
      <c r="H155" s="128">
        <v>0.11706600937919999</v>
      </c>
      <c r="I155" s="228">
        <v>40</v>
      </c>
      <c r="J155" s="229">
        <v>0</v>
      </c>
      <c r="K155" s="229">
        <v>0</v>
      </c>
      <c r="L155" s="229">
        <v>0</v>
      </c>
      <c r="M155" s="230">
        <v>0</v>
      </c>
    </row>
    <row r="156" spans="1:13">
      <c r="A156" s="128" t="s">
        <v>244</v>
      </c>
      <c r="B156" s="128" t="s">
        <v>58</v>
      </c>
      <c r="C156" s="128" t="s">
        <v>322</v>
      </c>
      <c r="D156" s="235" t="s">
        <v>268</v>
      </c>
      <c r="E156" s="128">
        <v>3.1592940409999999</v>
      </c>
      <c r="F156" s="128">
        <v>-37.4068859976</v>
      </c>
      <c r="G156" s="128">
        <v>6.1418925604999997</v>
      </c>
      <c r="H156" s="128">
        <v>9.3729103926499996E-2</v>
      </c>
      <c r="I156" s="228">
        <v>40</v>
      </c>
      <c r="J156" s="229">
        <v>0</v>
      </c>
      <c r="K156" s="229">
        <v>0</v>
      </c>
      <c r="L156" s="229">
        <v>0</v>
      </c>
      <c r="M156" s="230">
        <v>0</v>
      </c>
    </row>
    <row r="157" spans="1:13">
      <c r="A157" s="128" t="s">
        <v>244</v>
      </c>
      <c r="B157" s="128" t="s">
        <v>63</v>
      </c>
      <c r="C157" s="128" t="s">
        <v>327</v>
      </c>
      <c r="D157" s="235" t="s">
        <v>268</v>
      </c>
      <c r="E157" s="128">
        <v>2.3548082787000002</v>
      </c>
      <c r="F157" s="128">
        <v>-34.715029850400001</v>
      </c>
      <c r="G157" s="128">
        <v>5.8675639272</v>
      </c>
      <c r="H157" s="128">
        <v>0.15332056766229998</v>
      </c>
      <c r="I157" s="228">
        <v>40</v>
      </c>
      <c r="J157" s="229">
        <v>0</v>
      </c>
      <c r="K157" s="229">
        <v>0</v>
      </c>
      <c r="L157" s="229">
        <v>0</v>
      </c>
      <c r="M157" s="230">
        <v>0</v>
      </c>
    </row>
    <row r="158" spans="1:13">
      <c r="A158" s="128" t="s">
        <v>244</v>
      </c>
      <c r="B158" s="128" t="s">
        <v>68</v>
      </c>
      <c r="C158" s="128" t="s">
        <v>332</v>
      </c>
      <c r="D158" s="235" t="s">
        <v>268</v>
      </c>
      <c r="E158" s="128">
        <v>2.4859160575999999</v>
      </c>
      <c r="F158" s="128">
        <v>-35.043597772699997</v>
      </c>
      <c r="G158" s="128">
        <v>6.2818214214000001</v>
      </c>
      <c r="H158" s="128">
        <v>0.13042621068589999</v>
      </c>
      <c r="I158" s="228">
        <v>40</v>
      </c>
      <c r="J158" s="229">
        <v>0</v>
      </c>
      <c r="K158" s="229">
        <v>0</v>
      </c>
      <c r="L158" s="229">
        <v>0</v>
      </c>
      <c r="M158" s="230">
        <v>0</v>
      </c>
    </row>
  </sheetData>
  <sheetProtection password="C883" sheet="1" objects="1" scenarios="1"/>
  <autoFilter ref="A2:M158" xr:uid="{00000000-0009-0000-0000-000006000000}"/>
  <sortState xmlns:xlrd2="http://schemas.microsoft.com/office/spreadsheetml/2017/richdata2" ref="A95:M158">
    <sortCondition ref="B95:B158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6">
    <tabColor rgb="FF00B050"/>
    <pageSetUpPr fitToPage="1"/>
  </sheetPr>
  <dimension ref="A1:AE37"/>
  <sheetViews>
    <sheetView showGridLines="0" zoomScale="80" zoomScaleNormal="80" workbookViewId="0">
      <selection activeCell="E37" sqref="E37"/>
    </sheetView>
  </sheetViews>
  <sheetFormatPr baseColWidth="10" defaultColWidth="0" defaultRowHeight="12.75" zeroHeight="1"/>
  <cols>
    <col min="1" max="1" width="2.7109375" style="75" customWidth="1"/>
    <col min="2" max="2" width="15.28515625" style="75" customWidth="1"/>
    <col min="3" max="3" width="14.7109375" style="75" customWidth="1"/>
    <col min="4" max="4" width="5.7109375" style="75" hidden="1" customWidth="1"/>
    <col min="5" max="5" width="5.28515625" style="75" customWidth="1"/>
    <col min="6" max="12" width="12.7109375" style="75" customWidth="1"/>
    <col min="13" max="30" width="5.7109375" style="75" customWidth="1"/>
    <col min="31" max="31" width="11.42578125" style="75" customWidth="1"/>
    <col min="32" max="16384" width="11.42578125" style="75" hidden="1"/>
  </cols>
  <sheetData>
    <row r="1" spans="2:30" ht="75" customHeight="1"/>
    <row r="2" spans="2:30" ht="23.25">
      <c r="B2" s="84" t="s">
        <v>442</v>
      </c>
    </row>
    <row r="3" spans="2:30" ht="15" customHeight="1">
      <c r="B3" s="84"/>
    </row>
    <row r="4" spans="2:30" ht="15" customHeight="1">
      <c r="B4" s="85" t="s">
        <v>441</v>
      </c>
      <c r="C4" s="63" t="str">
        <f>Netzbetreiber!$D$9</f>
        <v>Rheinische NETZGesellschaft mbH</v>
      </c>
      <c r="D4" s="76"/>
      <c r="G4" s="76"/>
      <c r="I4" s="76"/>
      <c r="J4" s="77"/>
      <c r="M4" s="86" t="s">
        <v>538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0" ht="15">
      <c r="B5" s="87" t="s">
        <v>440</v>
      </c>
      <c r="C5" s="64" t="str">
        <f>Netzbetreiber!D28</f>
        <v>Netz3</v>
      </c>
      <c r="D5" s="37"/>
      <c r="E5" s="76"/>
      <c r="F5" s="76"/>
      <c r="G5" s="76"/>
      <c r="I5" s="76"/>
      <c r="J5" s="76"/>
      <c r="K5" s="76"/>
      <c r="L5" s="76"/>
      <c r="M5" s="88" t="s">
        <v>506</v>
      </c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</row>
    <row r="6" spans="2:30" ht="15">
      <c r="B6" s="85" t="s">
        <v>438</v>
      </c>
      <c r="C6" s="63" t="str">
        <f>Netzbetreiber!$D$11</f>
        <v>9870107200006</v>
      </c>
      <c r="D6" s="37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</row>
    <row r="7" spans="2:30" ht="15.75" thickBot="1">
      <c r="B7" s="85" t="s">
        <v>132</v>
      </c>
      <c r="C7" s="58">
        <f>Netzbetreiber!$D$6</f>
        <v>45078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2:30" ht="15.75" thickBot="1">
      <c r="B8" s="89"/>
      <c r="C8" s="76"/>
      <c r="D8" s="76"/>
      <c r="E8" s="76"/>
      <c r="F8" s="76"/>
      <c r="G8" s="76"/>
      <c r="H8" s="76"/>
      <c r="I8" s="76"/>
      <c r="J8" s="76"/>
      <c r="K8" s="76"/>
      <c r="L8" s="76"/>
      <c r="M8" s="363" t="s">
        <v>454</v>
      </c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  <c r="Y8" s="364"/>
      <c r="Z8" s="364"/>
      <c r="AA8" s="364"/>
      <c r="AB8" s="364"/>
      <c r="AC8" s="364"/>
      <c r="AD8" s="365"/>
    </row>
    <row r="9" spans="2:30" ht="15.75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0" t="s">
        <v>463</v>
      </c>
      <c r="N9" s="91" t="s">
        <v>368</v>
      </c>
      <c r="O9" s="92" t="s">
        <v>369</v>
      </c>
      <c r="P9" s="92" t="s">
        <v>370</v>
      </c>
      <c r="Q9" s="92" t="s">
        <v>371</v>
      </c>
      <c r="R9" s="92" t="s">
        <v>372</v>
      </c>
      <c r="S9" s="92" t="s">
        <v>373</v>
      </c>
      <c r="T9" s="92" t="s">
        <v>374</v>
      </c>
      <c r="U9" s="92" t="s">
        <v>375</v>
      </c>
      <c r="V9" s="92" t="s">
        <v>376</v>
      </c>
      <c r="W9" s="92" t="s">
        <v>377</v>
      </c>
      <c r="X9" s="92" t="s">
        <v>378</v>
      </c>
      <c r="Y9" s="92" t="s">
        <v>379</v>
      </c>
      <c r="Z9" s="92" t="s">
        <v>380</v>
      </c>
      <c r="AA9" s="92" t="s">
        <v>381</v>
      </c>
      <c r="AB9" s="92" t="s">
        <v>382</v>
      </c>
      <c r="AC9" s="93" t="s">
        <v>383</v>
      </c>
      <c r="AD9" s="93" t="s">
        <v>425</v>
      </c>
    </row>
    <row r="10" spans="2:30" ht="72" customHeight="1" thickBot="1">
      <c r="B10" s="368" t="s">
        <v>582</v>
      </c>
      <c r="C10" s="369"/>
      <c r="D10" s="94">
        <v>2</v>
      </c>
      <c r="E10" s="95" t="str">
        <f>IF(ISERROR(HLOOKUP(E$11,$M$9:$AD$35,$D10,0)),"",HLOOKUP(E$11,$M$9:$AD$35,$D10,0))</f>
        <v/>
      </c>
      <c r="F10" s="366" t="s">
        <v>394</v>
      </c>
      <c r="G10" s="366"/>
      <c r="H10" s="366"/>
      <c r="I10" s="366"/>
      <c r="J10" s="366"/>
      <c r="K10" s="366"/>
      <c r="L10" s="367"/>
      <c r="M10" s="96" t="s">
        <v>464</v>
      </c>
      <c r="N10" s="97" t="s">
        <v>465</v>
      </c>
      <c r="O10" s="98" t="s">
        <v>466</v>
      </c>
      <c r="P10" s="99" t="s">
        <v>467</v>
      </c>
      <c r="Q10" s="99" t="s">
        <v>468</v>
      </c>
      <c r="R10" s="99" t="s">
        <v>469</v>
      </c>
      <c r="S10" s="99" t="s">
        <v>470</v>
      </c>
      <c r="T10" s="99" t="s">
        <v>471</v>
      </c>
      <c r="U10" s="99" t="s">
        <v>472</v>
      </c>
      <c r="V10" s="99" t="s">
        <v>473</v>
      </c>
      <c r="W10" s="99" t="s">
        <v>474</v>
      </c>
      <c r="X10" s="99" t="s">
        <v>475</v>
      </c>
      <c r="Y10" s="99" t="s">
        <v>476</v>
      </c>
      <c r="Z10" s="99" t="s">
        <v>477</v>
      </c>
      <c r="AA10" s="99" t="s">
        <v>478</v>
      </c>
      <c r="AB10" s="99" t="s">
        <v>479</v>
      </c>
      <c r="AC10" s="100" t="s">
        <v>480</v>
      </c>
      <c r="AD10" s="101" t="s">
        <v>426</v>
      </c>
    </row>
    <row r="11" spans="2:30" ht="15.75" thickBot="1">
      <c r="B11" s="102" t="s">
        <v>417</v>
      </c>
      <c r="C11" s="103"/>
      <c r="D11" s="104">
        <v>3</v>
      </c>
      <c r="E11" s="105"/>
      <c r="F11" s="106" t="s">
        <v>385</v>
      </c>
      <c r="G11" s="107" t="s">
        <v>386</v>
      </c>
      <c r="H11" s="107" t="s">
        <v>387</v>
      </c>
      <c r="I11" s="107" t="s">
        <v>388</v>
      </c>
      <c r="J11" s="107" t="s">
        <v>389</v>
      </c>
      <c r="K11" s="107" t="s">
        <v>390</v>
      </c>
      <c r="L11" s="108" t="s">
        <v>391</v>
      </c>
      <c r="M11" s="71">
        <v>1</v>
      </c>
      <c r="N11" s="72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4">
        <v>0</v>
      </c>
      <c r="AD11" s="71">
        <v>0</v>
      </c>
    </row>
    <row r="12" spans="2:30" ht="15">
      <c r="B12" s="109" t="s">
        <v>395</v>
      </c>
      <c r="C12" s="110"/>
      <c r="D12" s="111">
        <v>4</v>
      </c>
      <c r="E12" s="314">
        <f>MIN(SUMPRODUCT($M$11:$AD$11,M12:AD12),1)</f>
        <v>1</v>
      </c>
      <c r="F12" s="311" t="s">
        <v>391</v>
      </c>
      <c r="G12" s="78" t="s">
        <v>391</v>
      </c>
      <c r="H12" s="78" t="s">
        <v>391</v>
      </c>
      <c r="I12" s="78" t="s">
        <v>391</v>
      </c>
      <c r="J12" s="78" t="s">
        <v>391</v>
      </c>
      <c r="K12" s="78" t="s">
        <v>391</v>
      </c>
      <c r="L12" s="79" t="s">
        <v>391</v>
      </c>
      <c r="M12" s="112">
        <v>1</v>
      </c>
      <c r="N12" s="113">
        <v>1</v>
      </c>
      <c r="O12" s="114">
        <v>1</v>
      </c>
      <c r="P12" s="114">
        <v>1</v>
      </c>
      <c r="Q12" s="114">
        <v>1</v>
      </c>
      <c r="R12" s="114">
        <v>1</v>
      </c>
      <c r="S12" s="114">
        <v>1</v>
      </c>
      <c r="T12" s="114">
        <v>1</v>
      </c>
      <c r="U12" s="114">
        <v>1</v>
      </c>
      <c r="V12" s="114">
        <v>1</v>
      </c>
      <c r="W12" s="114">
        <v>1</v>
      </c>
      <c r="X12" s="114">
        <v>1</v>
      </c>
      <c r="Y12" s="114">
        <v>1</v>
      </c>
      <c r="Z12" s="114">
        <v>1</v>
      </c>
      <c r="AA12" s="114">
        <v>1</v>
      </c>
      <c r="AB12" s="114">
        <v>1</v>
      </c>
      <c r="AC12" s="115">
        <v>1</v>
      </c>
      <c r="AD12" s="68">
        <v>1</v>
      </c>
    </row>
    <row r="13" spans="2:30" ht="15">
      <c r="B13" s="116" t="s">
        <v>396</v>
      </c>
      <c r="C13" s="117"/>
      <c r="D13" s="111">
        <v>5</v>
      </c>
      <c r="E13" s="315">
        <f t="shared" ref="E13:E35" si="0">MIN(SUMPRODUCT($M$11:$AD$11,M13:AD13),1)</f>
        <v>0</v>
      </c>
      <c r="F13" s="312" t="s">
        <v>391</v>
      </c>
      <c r="G13" s="80" t="s">
        <v>391</v>
      </c>
      <c r="H13" s="80" t="s">
        <v>391</v>
      </c>
      <c r="I13" s="80" t="s">
        <v>391</v>
      </c>
      <c r="J13" s="80" t="s">
        <v>391</v>
      </c>
      <c r="K13" s="80" t="s">
        <v>391</v>
      </c>
      <c r="L13" s="81" t="s">
        <v>391</v>
      </c>
      <c r="M13" s="112"/>
      <c r="N13" s="118"/>
      <c r="O13" s="119"/>
      <c r="P13" s="119"/>
      <c r="Q13" s="119"/>
      <c r="R13" s="119"/>
      <c r="S13" s="119"/>
      <c r="T13" s="119"/>
      <c r="U13" s="119">
        <v>1</v>
      </c>
      <c r="V13" s="119"/>
      <c r="W13" s="119"/>
      <c r="X13" s="119"/>
      <c r="Y13" s="119"/>
      <c r="Z13" s="119">
        <v>1</v>
      </c>
      <c r="AA13" s="119"/>
      <c r="AB13" s="119">
        <v>1</v>
      </c>
      <c r="AC13" s="120"/>
      <c r="AD13" s="69"/>
    </row>
    <row r="14" spans="2:30" ht="15">
      <c r="B14" s="116" t="s">
        <v>397</v>
      </c>
      <c r="C14" s="117"/>
      <c r="D14" s="111">
        <v>6</v>
      </c>
      <c r="E14" s="315">
        <f t="shared" si="0"/>
        <v>0</v>
      </c>
      <c r="F14" s="312" t="s">
        <v>391</v>
      </c>
      <c r="G14" s="80" t="s">
        <v>398</v>
      </c>
      <c r="H14" s="80" t="s">
        <v>398</v>
      </c>
      <c r="I14" s="80" t="s">
        <v>398</v>
      </c>
      <c r="J14" s="80" t="s">
        <v>398</v>
      </c>
      <c r="K14" s="80" t="s">
        <v>398</v>
      </c>
      <c r="L14" s="81" t="s">
        <v>398</v>
      </c>
      <c r="M14" s="112"/>
      <c r="N14" s="118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0"/>
      <c r="AD14" s="69"/>
    </row>
    <row r="15" spans="2:30" ht="15">
      <c r="B15" s="116" t="s">
        <v>399</v>
      </c>
      <c r="C15" s="117"/>
      <c r="D15" s="111">
        <v>7</v>
      </c>
      <c r="E15" s="315">
        <f t="shared" si="0"/>
        <v>0</v>
      </c>
      <c r="F15" s="312" t="s">
        <v>398</v>
      </c>
      <c r="G15" s="80" t="s">
        <v>390</v>
      </c>
      <c r="H15" s="80" t="s">
        <v>398</v>
      </c>
      <c r="I15" s="80" t="s">
        <v>398</v>
      </c>
      <c r="J15" s="80" t="s">
        <v>398</v>
      </c>
      <c r="K15" s="80" t="s">
        <v>398</v>
      </c>
      <c r="L15" s="81" t="s">
        <v>398</v>
      </c>
      <c r="M15" s="112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0"/>
      <c r="AD15" s="69"/>
    </row>
    <row r="16" spans="2:30" ht="15">
      <c r="B16" s="121" t="s">
        <v>411</v>
      </c>
      <c r="C16" s="117"/>
      <c r="D16" s="111">
        <v>8</v>
      </c>
      <c r="E16" s="315">
        <f t="shared" si="0"/>
        <v>1</v>
      </c>
      <c r="F16" s="312" t="s">
        <v>398</v>
      </c>
      <c r="G16" s="80" t="s">
        <v>398</v>
      </c>
      <c r="H16" s="80" t="s">
        <v>398</v>
      </c>
      <c r="I16" s="80" t="s">
        <v>398</v>
      </c>
      <c r="J16" s="80" t="s">
        <v>391</v>
      </c>
      <c r="K16" s="80" t="s">
        <v>398</v>
      </c>
      <c r="L16" s="81" t="s">
        <v>398</v>
      </c>
      <c r="M16" s="112">
        <v>1</v>
      </c>
      <c r="N16" s="118">
        <v>1</v>
      </c>
      <c r="O16" s="119">
        <v>1</v>
      </c>
      <c r="P16" s="119">
        <v>1</v>
      </c>
      <c r="Q16" s="119">
        <v>1</v>
      </c>
      <c r="R16" s="119">
        <v>1</v>
      </c>
      <c r="S16" s="119">
        <v>1</v>
      </c>
      <c r="T16" s="119">
        <v>1</v>
      </c>
      <c r="U16" s="119">
        <v>1</v>
      </c>
      <c r="V16" s="119">
        <v>1</v>
      </c>
      <c r="W16" s="119">
        <v>1</v>
      </c>
      <c r="X16" s="119">
        <v>1</v>
      </c>
      <c r="Y16" s="119">
        <v>1</v>
      </c>
      <c r="Z16" s="119">
        <v>1</v>
      </c>
      <c r="AA16" s="119">
        <v>1</v>
      </c>
      <c r="AB16" s="119">
        <v>1</v>
      </c>
      <c r="AC16" s="120">
        <v>1</v>
      </c>
      <c r="AD16" s="69">
        <v>1</v>
      </c>
    </row>
    <row r="17" spans="2:30" ht="15">
      <c r="B17" s="121" t="s">
        <v>412</v>
      </c>
      <c r="C17" s="117"/>
      <c r="D17" s="111">
        <v>9</v>
      </c>
      <c r="E17" s="315">
        <f t="shared" si="0"/>
        <v>1</v>
      </c>
      <c r="F17" s="312" t="s">
        <v>398</v>
      </c>
      <c r="G17" s="80" t="s">
        <v>398</v>
      </c>
      <c r="H17" s="80" t="s">
        <v>398</v>
      </c>
      <c r="I17" s="80" t="s">
        <v>398</v>
      </c>
      <c r="J17" s="80" t="s">
        <v>398</v>
      </c>
      <c r="K17" s="80" t="s">
        <v>398</v>
      </c>
      <c r="L17" s="81" t="s">
        <v>391</v>
      </c>
      <c r="M17" s="112">
        <v>1</v>
      </c>
      <c r="N17" s="118">
        <v>1</v>
      </c>
      <c r="O17" s="119">
        <v>1</v>
      </c>
      <c r="P17" s="119">
        <v>1</v>
      </c>
      <c r="Q17" s="119">
        <v>1</v>
      </c>
      <c r="R17" s="119">
        <v>1</v>
      </c>
      <c r="S17" s="119">
        <v>1</v>
      </c>
      <c r="T17" s="119">
        <v>1</v>
      </c>
      <c r="U17" s="119">
        <v>1</v>
      </c>
      <c r="V17" s="119">
        <v>1</v>
      </c>
      <c r="W17" s="119">
        <v>1</v>
      </c>
      <c r="X17" s="119">
        <v>1</v>
      </c>
      <c r="Y17" s="119">
        <v>1</v>
      </c>
      <c r="Z17" s="119">
        <v>1</v>
      </c>
      <c r="AA17" s="119">
        <v>1</v>
      </c>
      <c r="AB17" s="119">
        <v>1</v>
      </c>
      <c r="AC17" s="120">
        <v>1</v>
      </c>
      <c r="AD17" s="69">
        <v>1</v>
      </c>
    </row>
    <row r="18" spans="2:30" ht="15">
      <c r="B18" s="121" t="s">
        <v>413</v>
      </c>
      <c r="C18" s="117"/>
      <c r="D18" s="111">
        <v>10</v>
      </c>
      <c r="E18" s="315">
        <f t="shared" si="0"/>
        <v>1</v>
      </c>
      <c r="F18" s="312" t="s">
        <v>391</v>
      </c>
      <c r="G18" s="80" t="s">
        <v>398</v>
      </c>
      <c r="H18" s="80" t="s">
        <v>398</v>
      </c>
      <c r="I18" s="80" t="s">
        <v>398</v>
      </c>
      <c r="J18" s="80" t="s">
        <v>398</v>
      </c>
      <c r="K18" s="80" t="s">
        <v>398</v>
      </c>
      <c r="L18" s="81" t="s">
        <v>398</v>
      </c>
      <c r="M18" s="112">
        <v>1</v>
      </c>
      <c r="N18" s="118">
        <v>1</v>
      </c>
      <c r="O18" s="119">
        <v>1</v>
      </c>
      <c r="P18" s="119">
        <v>1</v>
      </c>
      <c r="Q18" s="119">
        <v>1</v>
      </c>
      <c r="R18" s="119">
        <v>1</v>
      </c>
      <c r="S18" s="119">
        <v>1</v>
      </c>
      <c r="T18" s="119">
        <v>1</v>
      </c>
      <c r="U18" s="119">
        <v>1</v>
      </c>
      <c r="V18" s="119">
        <v>1</v>
      </c>
      <c r="W18" s="119">
        <v>1</v>
      </c>
      <c r="X18" s="119">
        <v>1</v>
      </c>
      <c r="Y18" s="119">
        <v>1</v>
      </c>
      <c r="Z18" s="119">
        <v>1</v>
      </c>
      <c r="AA18" s="119">
        <v>1</v>
      </c>
      <c r="AB18" s="119">
        <v>1</v>
      </c>
      <c r="AC18" s="120">
        <v>1</v>
      </c>
      <c r="AD18" s="69">
        <v>1</v>
      </c>
    </row>
    <row r="19" spans="2:30" ht="15">
      <c r="B19" s="339" t="s">
        <v>650</v>
      </c>
      <c r="C19" s="340"/>
      <c r="D19" s="111"/>
      <c r="E19" s="315">
        <v>1</v>
      </c>
      <c r="F19" s="312" t="s">
        <v>391</v>
      </c>
      <c r="G19" s="80" t="s">
        <v>391</v>
      </c>
      <c r="H19" s="80" t="s">
        <v>391</v>
      </c>
      <c r="I19" s="80" t="s">
        <v>391</v>
      </c>
      <c r="J19" s="80" t="s">
        <v>391</v>
      </c>
      <c r="K19" s="80" t="s">
        <v>391</v>
      </c>
      <c r="L19" s="81" t="s">
        <v>391</v>
      </c>
      <c r="M19" s="112"/>
      <c r="N19" s="118"/>
      <c r="O19" s="119"/>
      <c r="P19" s="119"/>
      <c r="Q19" s="119">
        <v>1</v>
      </c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20"/>
      <c r="AD19" s="69"/>
    </row>
    <row r="20" spans="2:30" ht="15">
      <c r="B20" s="121" t="s">
        <v>400</v>
      </c>
      <c r="C20" s="117"/>
      <c r="D20" s="111">
        <v>11</v>
      </c>
      <c r="E20" s="315">
        <f t="shared" si="0"/>
        <v>1</v>
      </c>
      <c r="F20" s="312" t="s">
        <v>391</v>
      </c>
      <c r="G20" s="80" t="s">
        <v>391</v>
      </c>
      <c r="H20" s="80" t="s">
        <v>391</v>
      </c>
      <c r="I20" s="80" t="s">
        <v>391</v>
      </c>
      <c r="J20" s="80" t="s">
        <v>391</v>
      </c>
      <c r="K20" s="80" t="s">
        <v>391</v>
      </c>
      <c r="L20" s="81" t="s">
        <v>391</v>
      </c>
      <c r="M20" s="112">
        <v>1</v>
      </c>
      <c r="N20" s="118">
        <v>1</v>
      </c>
      <c r="O20" s="119">
        <v>1</v>
      </c>
      <c r="P20" s="119">
        <v>1</v>
      </c>
      <c r="Q20" s="119">
        <v>1</v>
      </c>
      <c r="R20" s="119">
        <v>1</v>
      </c>
      <c r="S20" s="119">
        <v>1</v>
      </c>
      <c r="T20" s="119">
        <v>1</v>
      </c>
      <c r="U20" s="119">
        <v>1</v>
      </c>
      <c r="V20" s="119">
        <v>1</v>
      </c>
      <c r="W20" s="119">
        <v>1</v>
      </c>
      <c r="X20" s="119">
        <v>1</v>
      </c>
      <c r="Y20" s="119">
        <v>1</v>
      </c>
      <c r="Z20" s="119">
        <v>1</v>
      </c>
      <c r="AA20" s="119">
        <v>1</v>
      </c>
      <c r="AB20" s="119">
        <v>1</v>
      </c>
      <c r="AC20" s="120">
        <v>1</v>
      </c>
      <c r="AD20" s="69">
        <v>1</v>
      </c>
    </row>
    <row r="21" spans="2:30" ht="15">
      <c r="B21" s="121" t="s">
        <v>648</v>
      </c>
      <c r="C21" s="117"/>
      <c r="D21" s="111">
        <v>12</v>
      </c>
      <c r="E21" s="315">
        <f t="shared" si="0"/>
        <v>1</v>
      </c>
      <c r="F21" s="312" t="s">
        <v>398</v>
      </c>
      <c r="G21" s="80" t="s">
        <v>398</v>
      </c>
      <c r="H21" s="80" t="s">
        <v>398</v>
      </c>
      <c r="I21" s="80" t="s">
        <v>391</v>
      </c>
      <c r="J21" s="80" t="s">
        <v>398</v>
      </c>
      <c r="K21" s="80" t="s">
        <v>398</v>
      </c>
      <c r="L21" s="81" t="s">
        <v>398</v>
      </c>
      <c r="M21" s="112">
        <v>1</v>
      </c>
      <c r="N21" s="118">
        <v>1</v>
      </c>
      <c r="O21" s="119">
        <v>1</v>
      </c>
      <c r="P21" s="119">
        <v>1</v>
      </c>
      <c r="Q21" s="119">
        <v>1</v>
      </c>
      <c r="R21" s="119">
        <v>1</v>
      </c>
      <c r="S21" s="119">
        <v>1</v>
      </c>
      <c r="T21" s="119">
        <v>1</v>
      </c>
      <c r="U21" s="119">
        <v>1</v>
      </c>
      <c r="V21" s="119">
        <v>1</v>
      </c>
      <c r="W21" s="119">
        <v>1</v>
      </c>
      <c r="X21" s="119">
        <v>1</v>
      </c>
      <c r="Y21" s="119">
        <v>1</v>
      </c>
      <c r="Z21" s="119">
        <v>1</v>
      </c>
      <c r="AA21" s="119">
        <v>1</v>
      </c>
      <c r="AB21" s="119">
        <v>1</v>
      </c>
      <c r="AC21" s="120">
        <v>1</v>
      </c>
      <c r="AD21" s="69">
        <v>1</v>
      </c>
    </row>
    <row r="22" spans="2:30" ht="15">
      <c r="B22" s="121" t="s">
        <v>414</v>
      </c>
      <c r="C22" s="117"/>
      <c r="D22" s="111">
        <v>13</v>
      </c>
      <c r="E22" s="315">
        <f t="shared" si="0"/>
        <v>1</v>
      </c>
      <c r="F22" s="312" t="s">
        <v>398</v>
      </c>
      <c r="G22" s="80" t="s">
        <v>398</v>
      </c>
      <c r="H22" s="80" t="s">
        <v>398</v>
      </c>
      <c r="I22" s="80" t="s">
        <v>398</v>
      </c>
      <c r="J22" s="80" t="s">
        <v>398</v>
      </c>
      <c r="K22" s="80" t="s">
        <v>398</v>
      </c>
      <c r="L22" s="81" t="s">
        <v>391</v>
      </c>
      <c r="M22" s="112">
        <v>1</v>
      </c>
      <c r="N22" s="118">
        <v>1</v>
      </c>
      <c r="O22" s="119">
        <v>1</v>
      </c>
      <c r="P22" s="119">
        <v>1</v>
      </c>
      <c r="Q22" s="119">
        <v>1</v>
      </c>
      <c r="R22" s="119">
        <v>1</v>
      </c>
      <c r="S22" s="119">
        <v>1</v>
      </c>
      <c r="T22" s="119">
        <v>1</v>
      </c>
      <c r="U22" s="119">
        <v>1</v>
      </c>
      <c r="V22" s="119">
        <v>1</v>
      </c>
      <c r="W22" s="119">
        <v>1</v>
      </c>
      <c r="X22" s="119">
        <v>1</v>
      </c>
      <c r="Y22" s="119">
        <v>1</v>
      </c>
      <c r="Z22" s="119">
        <v>1</v>
      </c>
      <c r="AA22" s="119">
        <v>1</v>
      </c>
      <c r="AB22" s="119">
        <v>1</v>
      </c>
      <c r="AC22" s="120">
        <v>1</v>
      </c>
      <c r="AD22" s="69">
        <v>1</v>
      </c>
    </row>
    <row r="23" spans="2:30" ht="15">
      <c r="B23" s="121" t="s">
        <v>415</v>
      </c>
      <c r="C23" s="117"/>
      <c r="D23" s="111">
        <v>14</v>
      </c>
      <c r="E23" s="315">
        <f t="shared" si="0"/>
        <v>1</v>
      </c>
      <c r="F23" s="312" t="s">
        <v>391</v>
      </c>
      <c r="G23" s="80" t="s">
        <v>398</v>
      </c>
      <c r="H23" s="80" t="s">
        <v>398</v>
      </c>
      <c r="I23" s="80" t="s">
        <v>398</v>
      </c>
      <c r="J23" s="80" t="s">
        <v>398</v>
      </c>
      <c r="K23" s="80" t="s">
        <v>398</v>
      </c>
      <c r="L23" s="81" t="s">
        <v>398</v>
      </c>
      <c r="M23" s="112">
        <v>1</v>
      </c>
      <c r="N23" s="118">
        <v>1</v>
      </c>
      <c r="O23" s="119">
        <v>1</v>
      </c>
      <c r="P23" s="119">
        <v>1</v>
      </c>
      <c r="Q23" s="119">
        <v>1</v>
      </c>
      <c r="R23" s="119">
        <v>1</v>
      </c>
      <c r="S23" s="119">
        <v>1</v>
      </c>
      <c r="T23" s="119">
        <v>1</v>
      </c>
      <c r="U23" s="119">
        <v>1</v>
      </c>
      <c r="V23" s="119">
        <v>1</v>
      </c>
      <c r="W23" s="119">
        <v>1</v>
      </c>
      <c r="X23" s="119">
        <v>1</v>
      </c>
      <c r="Y23" s="119">
        <v>1</v>
      </c>
      <c r="Z23" s="119">
        <v>1</v>
      </c>
      <c r="AA23" s="119">
        <v>1</v>
      </c>
      <c r="AB23" s="119">
        <v>1</v>
      </c>
      <c r="AC23" s="120">
        <v>1</v>
      </c>
      <c r="AD23" s="69">
        <v>1</v>
      </c>
    </row>
    <row r="24" spans="2:30" ht="15">
      <c r="B24" s="116" t="s">
        <v>416</v>
      </c>
      <c r="C24" s="117"/>
      <c r="D24" s="111">
        <v>15</v>
      </c>
      <c r="E24" s="315">
        <f t="shared" si="0"/>
        <v>0</v>
      </c>
      <c r="F24" s="312" t="s">
        <v>398</v>
      </c>
      <c r="G24" s="80" t="s">
        <v>398</v>
      </c>
      <c r="H24" s="80" t="s">
        <v>398</v>
      </c>
      <c r="I24" s="80" t="s">
        <v>391</v>
      </c>
      <c r="J24" s="80" t="s">
        <v>398</v>
      </c>
      <c r="K24" s="80" t="s">
        <v>398</v>
      </c>
      <c r="L24" s="81" t="s">
        <v>398</v>
      </c>
      <c r="M24" s="112"/>
      <c r="N24" s="118"/>
      <c r="O24" s="119"/>
      <c r="P24" s="119">
        <v>1</v>
      </c>
      <c r="Q24" s="119"/>
      <c r="R24" s="119">
        <v>1</v>
      </c>
      <c r="S24" s="119"/>
      <c r="T24" s="119">
        <v>1</v>
      </c>
      <c r="U24" s="119">
        <v>1</v>
      </c>
      <c r="V24" s="119">
        <v>1</v>
      </c>
      <c r="W24" s="119"/>
      <c r="X24" s="119"/>
      <c r="Y24" s="119"/>
      <c r="Z24" s="119">
        <v>1</v>
      </c>
      <c r="AA24" s="119"/>
      <c r="AB24" s="119"/>
      <c r="AC24" s="120"/>
      <c r="AD24" s="69"/>
    </row>
    <row r="25" spans="2:30" ht="15">
      <c r="B25" s="116" t="s">
        <v>401</v>
      </c>
      <c r="C25" s="117"/>
      <c r="D25" s="111">
        <v>16</v>
      </c>
      <c r="E25" s="315">
        <f t="shared" si="0"/>
        <v>0</v>
      </c>
      <c r="F25" s="312" t="s">
        <v>391</v>
      </c>
      <c r="G25" s="80" t="s">
        <v>391</v>
      </c>
      <c r="H25" s="80" t="s">
        <v>391</v>
      </c>
      <c r="I25" s="80" t="s">
        <v>391</v>
      </c>
      <c r="J25" s="80" t="s">
        <v>391</v>
      </c>
      <c r="K25" s="80" t="s">
        <v>391</v>
      </c>
      <c r="L25" s="81" t="s">
        <v>391</v>
      </c>
      <c r="M25" s="112"/>
      <c r="N25" s="118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0"/>
      <c r="AD25" s="69"/>
    </row>
    <row r="26" spans="2:30" ht="15">
      <c r="B26" s="116" t="s">
        <v>402</v>
      </c>
      <c r="C26" s="117"/>
      <c r="D26" s="111">
        <v>17</v>
      </c>
      <c r="E26" s="315">
        <f t="shared" si="0"/>
        <v>0</v>
      </c>
      <c r="F26" s="312" t="s">
        <v>391</v>
      </c>
      <c r="G26" s="80" t="s">
        <v>391</v>
      </c>
      <c r="H26" s="80" t="s">
        <v>391</v>
      </c>
      <c r="I26" s="80" t="s">
        <v>391</v>
      </c>
      <c r="J26" s="80" t="s">
        <v>391</v>
      </c>
      <c r="K26" s="80" t="s">
        <v>391</v>
      </c>
      <c r="L26" s="81" t="s">
        <v>391</v>
      </c>
      <c r="M26" s="112"/>
      <c r="N26" s="118"/>
      <c r="O26" s="119"/>
      <c r="P26" s="119">
        <v>1</v>
      </c>
      <c r="Q26" s="119"/>
      <c r="R26" s="119"/>
      <c r="S26" s="119"/>
      <c r="T26" s="119"/>
      <c r="U26" s="119"/>
      <c r="V26" s="119"/>
      <c r="W26" s="119"/>
      <c r="X26" s="119"/>
      <c r="Y26" s="119"/>
      <c r="Z26" s="119">
        <v>1</v>
      </c>
      <c r="AA26" s="119"/>
      <c r="AB26" s="119"/>
      <c r="AC26" s="120"/>
      <c r="AD26" s="69"/>
    </row>
    <row r="27" spans="2:30" ht="15">
      <c r="B27" s="339" t="s">
        <v>649</v>
      </c>
      <c r="C27" s="340"/>
      <c r="D27" s="111"/>
      <c r="E27" s="315">
        <v>1</v>
      </c>
      <c r="F27" s="312" t="s">
        <v>391</v>
      </c>
      <c r="G27" s="80" t="s">
        <v>391</v>
      </c>
      <c r="H27" s="80" t="s">
        <v>391</v>
      </c>
      <c r="I27" s="80" t="s">
        <v>391</v>
      </c>
      <c r="J27" s="80" t="s">
        <v>391</v>
      </c>
      <c r="K27" s="80" t="s">
        <v>391</v>
      </c>
      <c r="L27" s="81" t="s">
        <v>391</v>
      </c>
      <c r="M27" s="112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20">
        <v>1</v>
      </c>
      <c r="AD27" s="69"/>
    </row>
    <row r="28" spans="2:30" ht="15">
      <c r="B28" s="121" t="s">
        <v>403</v>
      </c>
      <c r="C28" s="117"/>
      <c r="D28" s="111">
        <v>18</v>
      </c>
      <c r="E28" s="315">
        <f t="shared" si="0"/>
        <v>1</v>
      </c>
      <c r="F28" s="312" t="s">
        <v>391</v>
      </c>
      <c r="G28" s="80" t="s">
        <v>391</v>
      </c>
      <c r="H28" s="80" t="s">
        <v>391</v>
      </c>
      <c r="I28" s="80" t="s">
        <v>391</v>
      </c>
      <c r="J28" s="80" t="s">
        <v>391</v>
      </c>
      <c r="K28" s="80" t="s">
        <v>391</v>
      </c>
      <c r="L28" s="81" t="s">
        <v>391</v>
      </c>
      <c r="M28" s="112">
        <v>1</v>
      </c>
      <c r="N28" s="118">
        <v>1</v>
      </c>
      <c r="O28" s="119">
        <v>1</v>
      </c>
      <c r="P28" s="119">
        <v>1</v>
      </c>
      <c r="Q28" s="119">
        <v>1</v>
      </c>
      <c r="R28" s="119">
        <v>1</v>
      </c>
      <c r="S28" s="119">
        <v>1</v>
      </c>
      <c r="T28" s="119">
        <v>1</v>
      </c>
      <c r="U28" s="119">
        <v>1</v>
      </c>
      <c r="V28" s="119">
        <v>1</v>
      </c>
      <c r="W28" s="119">
        <v>1</v>
      </c>
      <c r="X28" s="119">
        <v>1</v>
      </c>
      <c r="Y28" s="119">
        <v>1</v>
      </c>
      <c r="Z28" s="119">
        <v>1</v>
      </c>
      <c r="AA28" s="119">
        <v>1</v>
      </c>
      <c r="AB28" s="119">
        <v>1</v>
      </c>
      <c r="AC28" s="120">
        <v>1</v>
      </c>
      <c r="AD28" s="69">
        <v>1</v>
      </c>
    </row>
    <row r="29" spans="2:30" s="346" customFormat="1" ht="15">
      <c r="B29" s="339" t="s">
        <v>404</v>
      </c>
      <c r="C29" s="340"/>
      <c r="D29" s="341">
        <v>19</v>
      </c>
      <c r="E29" s="342">
        <v>1</v>
      </c>
      <c r="F29" s="312" t="s">
        <v>391</v>
      </c>
      <c r="G29" s="312" t="s">
        <v>391</v>
      </c>
      <c r="H29" s="312" t="s">
        <v>391</v>
      </c>
      <c r="I29" s="312" t="s">
        <v>391</v>
      </c>
      <c r="J29" s="312" t="s">
        <v>391</v>
      </c>
      <c r="K29" s="312" t="s">
        <v>391</v>
      </c>
      <c r="L29" s="312" t="s">
        <v>391</v>
      </c>
      <c r="M29" s="112"/>
      <c r="N29" s="343">
        <v>1</v>
      </c>
      <c r="O29" s="344">
        <v>1</v>
      </c>
      <c r="P29" s="344"/>
      <c r="Q29" s="344"/>
      <c r="R29" s="344"/>
      <c r="S29" s="344">
        <v>1</v>
      </c>
      <c r="T29" s="344"/>
      <c r="U29" s="344"/>
      <c r="V29" s="344"/>
      <c r="W29" s="344">
        <v>1</v>
      </c>
      <c r="X29" s="344">
        <v>1</v>
      </c>
      <c r="Y29" s="344">
        <v>1</v>
      </c>
      <c r="Z29" s="344"/>
      <c r="AA29" s="344">
        <v>1</v>
      </c>
      <c r="AB29" s="344">
        <v>1</v>
      </c>
      <c r="AC29" s="345">
        <v>1</v>
      </c>
      <c r="AD29" s="69"/>
    </row>
    <row r="30" spans="2:30" ht="15">
      <c r="B30" s="116" t="s">
        <v>405</v>
      </c>
      <c r="C30" s="117"/>
      <c r="D30" s="111">
        <v>20</v>
      </c>
      <c r="E30" s="315">
        <f t="shared" si="0"/>
        <v>0</v>
      </c>
      <c r="F30" s="312" t="s">
        <v>391</v>
      </c>
      <c r="G30" s="80" t="s">
        <v>391</v>
      </c>
      <c r="H30" s="80" t="s">
        <v>391</v>
      </c>
      <c r="I30" s="80" t="s">
        <v>391</v>
      </c>
      <c r="J30" s="80" t="s">
        <v>391</v>
      </c>
      <c r="K30" s="80" t="s">
        <v>391</v>
      </c>
      <c r="L30" s="81" t="s">
        <v>391</v>
      </c>
      <c r="M30" s="112"/>
      <c r="N30" s="118"/>
      <c r="O30" s="119"/>
      <c r="P30" s="119">
        <v>1</v>
      </c>
      <c r="Q30" s="119"/>
      <c r="R30" s="119"/>
      <c r="S30" s="119"/>
      <c r="T30" s="119">
        <v>1</v>
      </c>
      <c r="U30" s="119">
        <v>1</v>
      </c>
      <c r="V30" s="119">
        <v>1</v>
      </c>
      <c r="W30" s="119"/>
      <c r="X30" s="119"/>
      <c r="Y30" s="119"/>
      <c r="Z30" s="119">
        <v>1</v>
      </c>
      <c r="AA30" s="119"/>
      <c r="AB30" s="119"/>
      <c r="AC30" s="120"/>
      <c r="AD30" s="69"/>
    </row>
    <row r="31" spans="2:30" ht="15">
      <c r="B31" s="116" t="s">
        <v>406</v>
      </c>
      <c r="C31" s="117"/>
      <c r="D31" s="111">
        <v>21</v>
      </c>
      <c r="E31" s="315">
        <f t="shared" si="0"/>
        <v>0</v>
      </c>
      <c r="F31" s="312" t="s">
        <v>398</v>
      </c>
      <c r="G31" s="80" t="s">
        <v>398</v>
      </c>
      <c r="H31" s="80" t="s">
        <v>391</v>
      </c>
      <c r="I31" s="80" t="s">
        <v>398</v>
      </c>
      <c r="J31" s="80" t="s">
        <v>398</v>
      </c>
      <c r="K31" s="80" t="s">
        <v>398</v>
      </c>
      <c r="L31" s="81" t="s">
        <v>398</v>
      </c>
      <c r="M31" s="112"/>
      <c r="N31" s="118"/>
      <c r="O31" s="119"/>
      <c r="P31" s="119"/>
      <c r="Q31" s="119"/>
      <c r="R31" s="119"/>
      <c r="S31" s="119"/>
      <c r="T31" s="119"/>
      <c r="U31" s="119"/>
      <c r="V31" s="119"/>
      <c r="W31" s="119"/>
      <c r="X31" s="119">
        <v>1</v>
      </c>
      <c r="Y31" s="119"/>
      <c r="Z31" s="119"/>
      <c r="AA31" s="119"/>
      <c r="AB31" s="119"/>
      <c r="AC31" s="120"/>
      <c r="AD31" s="69"/>
    </row>
    <row r="32" spans="2:30" ht="15">
      <c r="B32" s="116" t="s">
        <v>407</v>
      </c>
      <c r="C32" s="117"/>
      <c r="D32" s="111">
        <v>22</v>
      </c>
      <c r="E32" s="315">
        <f t="shared" si="0"/>
        <v>0</v>
      </c>
      <c r="F32" s="312" t="s">
        <v>390</v>
      </c>
      <c r="G32" s="80" t="s">
        <v>390</v>
      </c>
      <c r="H32" s="80" t="s">
        <v>390</v>
      </c>
      <c r="I32" s="80" t="s">
        <v>390</v>
      </c>
      <c r="J32" s="80" t="s">
        <v>390</v>
      </c>
      <c r="K32" s="80" t="s">
        <v>390</v>
      </c>
      <c r="L32" s="81" t="s">
        <v>391</v>
      </c>
      <c r="M32" s="112"/>
      <c r="N32" s="118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20"/>
      <c r="AD32" s="69"/>
    </row>
    <row r="33" spans="2:30" ht="15">
      <c r="B33" s="121" t="s">
        <v>408</v>
      </c>
      <c r="C33" s="117"/>
      <c r="D33" s="111">
        <v>23</v>
      </c>
      <c r="E33" s="315">
        <f t="shared" si="0"/>
        <v>1</v>
      </c>
      <c r="F33" s="312" t="s">
        <v>391</v>
      </c>
      <c r="G33" s="80" t="s">
        <v>391</v>
      </c>
      <c r="H33" s="80" t="s">
        <v>391</v>
      </c>
      <c r="I33" s="80" t="s">
        <v>391</v>
      </c>
      <c r="J33" s="80" t="s">
        <v>391</v>
      </c>
      <c r="K33" s="80" t="s">
        <v>391</v>
      </c>
      <c r="L33" s="81" t="s">
        <v>391</v>
      </c>
      <c r="M33" s="112">
        <v>1</v>
      </c>
      <c r="N33" s="118">
        <v>1</v>
      </c>
      <c r="O33" s="119">
        <v>1</v>
      </c>
      <c r="P33" s="119">
        <v>1</v>
      </c>
      <c r="Q33" s="119">
        <v>1</v>
      </c>
      <c r="R33" s="119">
        <v>1</v>
      </c>
      <c r="S33" s="119">
        <v>1</v>
      </c>
      <c r="T33" s="119">
        <v>1</v>
      </c>
      <c r="U33" s="119">
        <v>1</v>
      </c>
      <c r="V33" s="119">
        <v>1</v>
      </c>
      <c r="W33" s="119">
        <v>1</v>
      </c>
      <c r="X33" s="119">
        <v>1</v>
      </c>
      <c r="Y33" s="119">
        <v>1</v>
      </c>
      <c r="Z33" s="119">
        <v>1</v>
      </c>
      <c r="AA33" s="119">
        <v>1</v>
      </c>
      <c r="AB33" s="119">
        <v>1</v>
      </c>
      <c r="AC33" s="120">
        <v>1</v>
      </c>
      <c r="AD33" s="69">
        <v>1</v>
      </c>
    </row>
    <row r="34" spans="2:30" ht="15">
      <c r="B34" s="121" t="s">
        <v>409</v>
      </c>
      <c r="C34" s="117"/>
      <c r="D34" s="111">
        <v>24</v>
      </c>
      <c r="E34" s="315">
        <f t="shared" si="0"/>
        <v>1</v>
      </c>
      <c r="F34" s="312" t="s">
        <v>391</v>
      </c>
      <c r="G34" s="80" t="s">
        <v>391</v>
      </c>
      <c r="H34" s="80" t="s">
        <v>391</v>
      </c>
      <c r="I34" s="80" t="s">
        <v>391</v>
      </c>
      <c r="J34" s="80" t="s">
        <v>391</v>
      </c>
      <c r="K34" s="80" t="s">
        <v>391</v>
      </c>
      <c r="L34" s="81" t="s">
        <v>391</v>
      </c>
      <c r="M34" s="112">
        <v>1</v>
      </c>
      <c r="N34" s="118">
        <v>1</v>
      </c>
      <c r="O34" s="119">
        <v>1</v>
      </c>
      <c r="P34" s="119">
        <v>1</v>
      </c>
      <c r="Q34" s="119">
        <v>1</v>
      </c>
      <c r="R34" s="119">
        <v>1</v>
      </c>
      <c r="S34" s="119">
        <v>1</v>
      </c>
      <c r="T34" s="119">
        <v>1</v>
      </c>
      <c r="U34" s="119">
        <v>1</v>
      </c>
      <c r="V34" s="119">
        <v>1</v>
      </c>
      <c r="W34" s="119">
        <v>1</v>
      </c>
      <c r="X34" s="119">
        <v>1</v>
      </c>
      <c r="Y34" s="119">
        <v>1</v>
      </c>
      <c r="Z34" s="119">
        <v>1</v>
      </c>
      <c r="AA34" s="119">
        <v>1</v>
      </c>
      <c r="AB34" s="119">
        <v>1</v>
      </c>
      <c r="AC34" s="120">
        <v>1</v>
      </c>
      <c r="AD34" s="69">
        <v>1</v>
      </c>
    </row>
    <row r="35" spans="2:30" ht="15.75" thickBot="1">
      <c r="B35" s="122" t="s">
        <v>410</v>
      </c>
      <c r="C35" s="123"/>
      <c r="D35" s="124">
        <v>25</v>
      </c>
      <c r="E35" s="316">
        <f t="shared" si="0"/>
        <v>0</v>
      </c>
      <c r="F35" s="313" t="s">
        <v>390</v>
      </c>
      <c r="G35" s="82" t="s">
        <v>390</v>
      </c>
      <c r="H35" s="82" t="s">
        <v>390</v>
      </c>
      <c r="I35" s="82" t="s">
        <v>390</v>
      </c>
      <c r="J35" s="82" t="s">
        <v>390</v>
      </c>
      <c r="K35" s="82" t="s">
        <v>390</v>
      </c>
      <c r="L35" s="83" t="s">
        <v>391</v>
      </c>
      <c r="M35" s="112"/>
      <c r="N35" s="125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7"/>
      <c r="AD35" s="70"/>
    </row>
    <row r="36" spans="2:30"/>
    <row r="37" spans="2:30"/>
  </sheetData>
  <mergeCells count="3">
    <mergeCell ref="M8:AD8"/>
    <mergeCell ref="F10:L10"/>
    <mergeCell ref="B10:C10"/>
  </mergeCells>
  <conditionalFormatting sqref="E12:E35">
    <cfRule type="expression" dxfId="5" priority="9">
      <formula>IF(E$11="NB",1,0)</formula>
    </cfRule>
  </conditionalFormatting>
  <conditionalFormatting sqref="F12:L35">
    <cfRule type="expression" dxfId="4" priority="6">
      <formula>IF($E12=1,1,0)</formula>
    </cfRule>
  </conditionalFormatting>
  <conditionalFormatting sqref="M12:AD35">
    <cfRule type="expression" dxfId="3" priority="3">
      <formula>IF(M$11=1,1)</formula>
    </cfRule>
  </conditionalFormatting>
  <conditionalFormatting sqref="M9:AD10">
    <cfRule type="expression" dxfId="2" priority="1">
      <formula>IF(M$11=1,1)</formula>
    </cfRule>
  </conditionalFormatting>
  <dataValidations count="4">
    <dataValidation type="list" allowBlank="1" showInputMessage="1" showErrorMessage="1" sqref="E11" xr:uid="{00000000-0002-0000-0700-000000000000}">
      <formula1>$M$9:$AD$9</formula1>
    </dataValidation>
    <dataValidation type="list" allowBlank="1" showInputMessage="1" showErrorMessage="1" sqref="M11:AD11" xr:uid="{00000000-0002-0000-0700-000001000000}">
      <formula1>"1,0"</formula1>
    </dataValidation>
    <dataValidation type="list" allowBlank="1" showInputMessage="1" showErrorMessage="1" sqref="AD12:AD35" xr:uid="{00000000-0002-0000-0700-000002000000}">
      <formula1>"1, "</formula1>
    </dataValidation>
    <dataValidation type="list" allowBlank="1" showInputMessage="1" showErrorMessage="1" sqref="F12:L35" xr:uid="{00000000-0002-0000-0700-000003000000}">
      <formula1>"Montag,Dinstag,Mittwoch,Donnerstag,Freitag,Samstag,Sonntag,-"</formula1>
    </dataValidation>
  </dataValidations>
  <pageMargins left="0.25" right="0.25" top="0.75" bottom="0.75" header="0.3" footer="0.3"/>
  <pageSetup paperSize="9" scale="6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8">
    <tabColor rgb="FF00FF00"/>
    <pageSetUpPr fitToPage="1"/>
  </sheetPr>
  <dimension ref="A1:P29"/>
  <sheetViews>
    <sheetView showGridLines="0" view="pageBreakPreview" zoomScale="80" zoomScaleNormal="100" zoomScaleSheetLayoutView="80" workbookViewId="0">
      <selection activeCell="I16" sqref="I16"/>
    </sheetView>
  </sheetViews>
  <sheetFormatPr baseColWidth="10" defaultColWidth="11.42578125" defaultRowHeight="15"/>
  <cols>
    <col min="1" max="1" width="9.7109375" style="257" customWidth="1"/>
    <col min="2" max="2" width="7" style="258" customWidth="1"/>
    <col min="3" max="3" width="27.7109375" style="237" customWidth="1"/>
    <col min="4" max="10" width="8.7109375" style="237" customWidth="1"/>
    <col min="11" max="14" width="11.42578125" style="237" customWidth="1"/>
    <col min="15" max="15" width="12.28515625" style="128" customWidth="1"/>
    <col min="16" max="16" width="16.5703125" style="237" customWidth="1"/>
    <col min="17" max="16384" width="11.42578125" style="237"/>
  </cols>
  <sheetData>
    <row r="1" spans="1:16" s="236" customFormat="1">
      <c r="A1" s="131" t="s">
        <v>451</v>
      </c>
      <c r="B1" s="128"/>
      <c r="D1" s="217" t="s">
        <v>544</v>
      </c>
    </row>
    <row r="2" spans="1:16">
      <c r="A2" s="237"/>
      <c r="B2" s="236" t="s">
        <v>452</v>
      </c>
    </row>
    <row r="3" spans="1:16" ht="20.100000000000001" customHeight="1">
      <c r="A3" s="370" t="s">
        <v>248</v>
      </c>
      <c r="B3" s="238" t="s">
        <v>85</v>
      </c>
      <c r="C3" s="239"/>
      <c r="D3" s="372" t="s">
        <v>453</v>
      </c>
      <c r="E3" s="373"/>
      <c r="F3" s="373"/>
      <c r="G3" s="373"/>
      <c r="H3" s="373"/>
      <c r="I3" s="373"/>
      <c r="J3" s="374"/>
      <c r="K3" s="240"/>
      <c r="L3" s="240"/>
      <c r="M3" s="240"/>
      <c r="N3" s="240"/>
      <c r="O3" s="241"/>
      <c r="P3" s="240"/>
    </row>
    <row r="4" spans="1:16" ht="20.100000000000001" customHeight="1">
      <c r="A4" s="371"/>
      <c r="B4" s="242"/>
      <c r="C4" s="243"/>
      <c r="D4" s="244" t="s">
        <v>86</v>
      </c>
      <c r="E4" s="244" t="s">
        <v>87</v>
      </c>
      <c r="F4" s="244" t="s">
        <v>88</v>
      </c>
      <c r="G4" s="244" t="s">
        <v>89</v>
      </c>
      <c r="H4" s="244" t="s">
        <v>90</v>
      </c>
      <c r="I4" s="244" t="s">
        <v>91</v>
      </c>
      <c r="J4" s="244" t="s">
        <v>92</v>
      </c>
      <c r="K4" s="240"/>
      <c r="L4" s="240"/>
      <c r="M4" s="240"/>
      <c r="N4" s="240"/>
      <c r="O4" s="241"/>
      <c r="P4" s="240"/>
    </row>
    <row r="5" spans="1:16" ht="31.5" customHeight="1">
      <c r="A5" s="245"/>
      <c r="B5" s="246" t="s">
        <v>93</v>
      </c>
      <c r="C5" s="243"/>
      <c r="D5" s="244" t="s">
        <v>94</v>
      </c>
      <c r="E5" s="244" t="s">
        <v>95</v>
      </c>
      <c r="F5" s="244" t="s">
        <v>96</v>
      </c>
      <c r="G5" s="244" t="s">
        <v>97</v>
      </c>
      <c r="H5" s="244" t="s">
        <v>98</v>
      </c>
      <c r="I5" s="244" t="s">
        <v>99</v>
      </c>
      <c r="J5" s="244" t="s">
        <v>100</v>
      </c>
      <c r="K5" s="244" t="s">
        <v>101</v>
      </c>
      <c r="L5" s="245" t="s">
        <v>102</v>
      </c>
      <c r="M5" s="245" t="s">
        <v>103</v>
      </c>
      <c r="N5" s="247" t="s">
        <v>146</v>
      </c>
      <c r="O5" s="247" t="s">
        <v>250</v>
      </c>
      <c r="P5" s="248" t="s">
        <v>249</v>
      </c>
    </row>
    <row r="6" spans="1:16" ht="20.100000000000001" customHeight="1">
      <c r="A6" s="245"/>
      <c r="B6" s="246">
        <v>1</v>
      </c>
      <c r="C6" s="249">
        <v>2</v>
      </c>
      <c r="D6" s="244">
        <v>3</v>
      </c>
      <c r="E6" s="244">
        <v>4</v>
      </c>
      <c r="F6" s="244">
        <v>5</v>
      </c>
      <c r="G6" s="244">
        <v>6</v>
      </c>
      <c r="H6" s="244">
        <v>7</v>
      </c>
      <c r="I6" s="244">
        <v>8</v>
      </c>
      <c r="J6" s="244">
        <v>9</v>
      </c>
      <c r="K6" s="244">
        <v>10</v>
      </c>
      <c r="L6" s="244">
        <v>11</v>
      </c>
      <c r="M6" s="244">
        <v>12</v>
      </c>
      <c r="N6" s="244"/>
      <c r="O6" s="250"/>
      <c r="P6" s="244"/>
    </row>
    <row r="7" spans="1:16" ht="21" customHeight="1">
      <c r="A7" s="251">
        <v>1</v>
      </c>
      <c r="B7" s="244" t="s">
        <v>104</v>
      </c>
      <c r="C7" s="252" t="s">
        <v>105</v>
      </c>
      <c r="D7" s="253">
        <v>1</v>
      </c>
      <c r="E7" s="253">
        <v>1</v>
      </c>
      <c r="F7" s="253">
        <v>1</v>
      </c>
      <c r="G7" s="253">
        <v>1</v>
      </c>
      <c r="H7" s="253">
        <v>1</v>
      </c>
      <c r="I7" s="253">
        <v>1</v>
      </c>
      <c r="J7" s="253">
        <v>1</v>
      </c>
      <c r="K7" s="254">
        <v>1</v>
      </c>
      <c r="L7" s="244" t="s">
        <v>101</v>
      </c>
      <c r="M7" s="254">
        <f t="shared" ref="M7:M21" si="0">MAX(D7:J7)</f>
        <v>1</v>
      </c>
      <c r="N7" s="255" t="s">
        <v>364</v>
      </c>
      <c r="O7" s="250"/>
      <c r="P7" s="244"/>
    </row>
    <row r="8" spans="1:16" ht="21" customHeight="1">
      <c r="A8" s="251">
        <v>2</v>
      </c>
      <c r="B8" s="244" t="s">
        <v>106</v>
      </c>
      <c r="C8" s="252" t="s">
        <v>107</v>
      </c>
      <c r="D8" s="253">
        <v>1</v>
      </c>
      <c r="E8" s="253">
        <v>1</v>
      </c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4">
        <v>1</v>
      </c>
      <c r="L8" s="244" t="s">
        <v>101</v>
      </c>
      <c r="M8" s="254">
        <f t="shared" si="0"/>
        <v>1</v>
      </c>
      <c r="N8" s="255" t="s">
        <v>364</v>
      </c>
      <c r="O8" s="250"/>
      <c r="P8" s="244"/>
    </row>
    <row r="9" spans="1:16" ht="21" customHeight="1">
      <c r="A9" s="251">
        <v>3</v>
      </c>
      <c r="B9" s="244" t="s">
        <v>246</v>
      </c>
      <c r="C9" s="256" t="s">
        <v>4</v>
      </c>
      <c r="D9" s="253">
        <v>1</v>
      </c>
      <c r="E9" s="253">
        <v>1</v>
      </c>
      <c r="F9" s="253">
        <v>1</v>
      </c>
      <c r="G9" s="253">
        <v>1</v>
      </c>
      <c r="H9" s="253">
        <v>1</v>
      </c>
      <c r="I9" s="253">
        <v>1</v>
      </c>
      <c r="J9" s="253">
        <v>1</v>
      </c>
      <c r="K9" s="254">
        <v>1</v>
      </c>
      <c r="L9" s="244" t="s">
        <v>101</v>
      </c>
      <c r="M9" s="254">
        <f t="shared" ref="M9" si="1">MAX(D9:J9)</f>
        <v>1</v>
      </c>
      <c r="N9" s="255" t="s">
        <v>4</v>
      </c>
      <c r="O9" s="250"/>
      <c r="P9" s="244"/>
    </row>
    <row r="10" spans="1:16">
      <c r="D10" s="259"/>
      <c r="E10" s="259"/>
      <c r="F10" s="259"/>
      <c r="G10" s="259"/>
      <c r="H10" s="259"/>
      <c r="I10" s="259"/>
      <c r="J10" s="259"/>
      <c r="K10" s="259"/>
      <c r="M10" s="259"/>
    </row>
    <row r="11" spans="1:16" ht="38.25">
      <c r="A11" s="251">
        <v>4</v>
      </c>
      <c r="B11" s="244" t="s">
        <v>108</v>
      </c>
      <c r="C11" s="260" t="s">
        <v>109</v>
      </c>
      <c r="D11" s="253">
        <v>1.0353906654726432</v>
      </c>
      <c r="E11" s="253">
        <v>1.0522626697461936</v>
      </c>
      <c r="F11" s="253">
        <v>1.044930469815579</v>
      </c>
      <c r="G11" s="253">
        <v>1.0493599072216477</v>
      </c>
      <c r="H11" s="253">
        <v>0.98845974897770117</v>
      </c>
      <c r="I11" s="253">
        <v>0.88600563590711467</v>
      </c>
      <c r="J11" s="253">
        <v>0.94359090285912128</v>
      </c>
      <c r="K11" s="254">
        <v>1</v>
      </c>
      <c r="L11" s="244" t="s">
        <v>95</v>
      </c>
      <c r="M11" s="254">
        <f t="shared" si="0"/>
        <v>1.0522626697461936</v>
      </c>
      <c r="N11" s="255" t="s">
        <v>253</v>
      </c>
      <c r="O11" s="250" t="s">
        <v>251</v>
      </c>
      <c r="P11" s="244"/>
    </row>
    <row r="12" spans="1:16">
      <c r="A12" s="251">
        <v>5</v>
      </c>
      <c r="B12" s="244" t="s">
        <v>110</v>
      </c>
      <c r="C12" s="260" t="s">
        <v>111</v>
      </c>
      <c r="D12" s="253">
        <v>1.0358469949391176</v>
      </c>
      <c r="E12" s="253">
        <v>1.02316516044779</v>
      </c>
      <c r="F12" s="253">
        <v>1.0252246163717811</v>
      </c>
      <c r="G12" s="253">
        <v>1.0295353991682878</v>
      </c>
      <c r="H12" s="253">
        <v>1.0252886184395307</v>
      </c>
      <c r="I12" s="253">
        <v>0.96749527065836149</v>
      </c>
      <c r="J12" s="253">
        <v>0.89344393997513094</v>
      </c>
      <c r="K12" s="254">
        <v>1</v>
      </c>
      <c r="L12" s="244" t="s">
        <v>94</v>
      </c>
      <c r="M12" s="254">
        <f t="shared" si="0"/>
        <v>1.0358469949391176</v>
      </c>
      <c r="N12" s="255" t="s">
        <v>253</v>
      </c>
      <c r="O12" s="250" t="s">
        <v>251</v>
      </c>
      <c r="P12" s="244"/>
    </row>
    <row r="13" spans="1:16">
      <c r="A13" s="251">
        <v>6</v>
      </c>
      <c r="B13" s="244" t="s">
        <v>112</v>
      </c>
      <c r="C13" s="260" t="s">
        <v>113</v>
      </c>
      <c r="D13" s="253">
        <v>1.069856584592316</v>
      </c>
      <c r="E13" s="253">
        <v>1.0365322101473011</v>
      </c>
      <c r="F13" s="253">
        <v>0.99325571791923428</v>
      </c>
      <c r="G13" s="253">
        <v>0.99478284885862911</v>
      </c>
      <c r="H13" s="253">
        <v>1.065870859929255</v>
      </c>
      <c r="I13" s="253">
        <v>0.93624497196962364</v>
      </c>
      <c r="J13" s="253">
        <v>0.9034568065836398</v>
      </c>
      <c r="K13" s="254">
        <v>1</v>
      </c>
      <c r="L13" s="244" t="s">
        <v>94</v>
      </c>
      <c r="M13" s="254">
        <f t="shared" si="0"/>
        <v>1.069856584592316</v>
      </c>
      <c r="N13" s="255" t="s">
        <v>253</v>
      </c>
      <c r="O13" s="250" t="s">
        <v>251</v>
      </c>
      <c r="P13" s="244"/>
    </row>
    <row r="14" spans="1:16" ht="21" customHeight="1">
      <c r="A14" s="251">
        <v>7</v>
      </c>
      <c r="B14" s="244" t="s">
        <v>114</v>
      </c>
      <c r="C14" s="260" t="s">
        <v>115</v>
      </c>
      <c r="D14" s="253">
        <v>1.1052461688999999</v>
      </c>
      <c r="E14" s="253">
        <v>1.0857012791</v>
      </c>
      <c r="F14" s="253">
        <v>1.0377707872999999</v>
      </c>
      <c r="G14" s="253">
        <v>1.0621551300000001</v>
      </c>
      <c r="H14" s="253">
        <v>1.0265803347</v>
      </c>
      <c r="I14" s="253">
        <v>0.76289468090000001</v>
      </c>
      <c r="J14" s="253">
        <v>0.897991231</v>
      </c>
      <c r="K14" s="254">
        <v>1</v>
      </c>
      <c r="L14" s="244" t="s">
        <v>94</v>
      </c>
      <c r="M14" s="254">
        <f t="shared" si="0"/>
        <v>1.1052461688999999</v>
      </c>
      <c r="N14" s="255" t="s">
        <v>253</v>
      </c>
      <c r="O14" s="250" t="s">
        <v>251</v>
      </c>
      <c r="P14" s="244"/>
    </row>
    <row r="15" spans="1:16" ht="21" customHeight="1">
      <c r="A15" s="251">
        <v>8</v>
      </c>
      <c r="B15" s="244" t="s">
        <v>116</v>
      </c>
      <c r="C15" s="260" t="s">
        <v>117</v>
      </c>
      <c r="D15" s="253">
        <v>0.97669400949999996</v>
      </c>
      <c r="E15" s="253">
        <v>1.0389446761000001</v>
      </c>
      <c r="F15" s="253">
        <v>1.0028244082</v>
      </c>
      <c r="G15" s="253">
        <v>1.0161945715</v>
      </c>
      <c r="H15" s="253">
        <v>1.0023537775</v>
      </c>
      <c r="I15" s="253">
        <v>1.0043297858</v>
      </c>
      <c r="J15" s="253">
        <v>0.95836706260000004</v>
      </c>
      <c r="K15" s="254">
        <v>1</v>
      </c>
      <c r="L15" s="244" t="s">
        <v>95</v>
      </c>
      <c r="M15" s="254">
        <f t="shared" si="0"/>
        <v>1.0389446761000001</v>
      </c>
      <c r="N15" s="255" t="s">
        <v>253</v>
      </c>
      <c r="O15" s="250" t="s">
        <v>251</v>
      </c>
      <c r="P15" s="244"/>
    </row>
    <row r="16" spans="1:16" ht="21" customHeight="1">
      <c r="A16" s="251">
        <v>9</v>
      </c>
      <c r="B16" s="244" t="s">
        <v>122</v>
      </c>
      <c r="C16" s="260" t="s">
        <v>123</v>
      </c>
      <c r="D16" s="253">
        <v>1.2457482941</v>
      </c>
      <c r="E16" s="253">
        <v>1.2614994284000001</v>
      </c>
      <c r="F16" s="253">
        <v>1.2706602107</v>
      </c>
      <c r="G16" s="253">
        <v>1.2430339493</v>
      </c>
      <c r="H16" s="253">
        <v>1.1276335364000001</v>
      </c>
      <c r="I16" s="253">
        <v>0.38766183700000001</v>
      </c>
      <c r="J16" s="253">
        <v>0.46154420480000002</v>
      </c>
      <c r="K16" s="254">
        <v>1</v>
      </c>
      <c r="L16" s="244" t="s">
        <v>96</v>
      </c>
      <c r="M16" s="254">
        <f>MAX(D16:J16)</f>
        <v>1.2706602107</v>
      </c>
      <c r="N16" s="255" t="s">
        <v>253</v>
      </c>
      <c r="O16" s="250" t="s">
        <v>251</v>
      </c>
      <c r="P16" s="244"/>
    </row>
    <row r="17" spans="1:16" ht="21" customHeight="1">
      <c r="A17" s="251">
        <v>10</v>
      </c>
      <c r="B17" s="244" t="s">
        <v>118</v>
      </c>
      <c r="C17" s="261" t="s">
        <v>119</v>
      </c>
      <c r="D17" s="253">
        <v>0.93224741529999999</v>
      </c>
      <c r="E17" s="253">
        <v>0.98942188180000001</v>
      </c>
      <c r="F17" s="253">
        <v>1.0033248159999999</v>
      </c>
      <c r="G17" s="253">
        <v>1.0108926578999999</v>
      </c>
      <c r="H17" s="253">
        <v>1.0179736627</v>
      </c>
      <c r="I17" s="253">
        <v>1.0355882019</v>
      </c>
      <c r="J17" s="253">
        <v>1.0090728500999999</v>
      </c>
      <c r="K17" s="254">
        <v>1</v>
      </c>
      <c r="L17" s="244" t="s">
        <v>99</v>
      </c>
      <c r="M17" s="254">
        <f t="shared" si="0"/>
        <v>1.0355882019</v>
      </c>
      <c r="N17" s="255" t="s">
        <v>253</v>
      </c>
      <c r="O17" s="250" t="s">
        <v>252</v>
      </c>
      <c r="P17" s="244" t="s">
        <v>116</v>
      </c>
    </row>
    <row r="18" spans="1:16" ht="21" customHeight="1">
      <c r="A18" s="251">
        <v>11</v>
      </c>
      <c r="B18" s="244" t="s">
        <v>120</v>
      </c>
      <c r="C18" s="261" t="s">
        <v>121</v>
      </c>
      <c r="D18" s="253">
        <v>1.0847669095000001</v>
      </c>
      <c r="E18" s="253">
        <v>1.1211171725</v>
      </c>
      <c r="F18" s="253">
        <v>1.0769491269</v>
      </c>
      <c r="G18" s="253">
        <v>1.1353121304</v>
      </c>
      <c r="H18" s="253">
        <v>1.1401797148999999</v>
      </c>
      <c r="I18" s="253">
        <v>0.48522456780000001</v>
      </c>
      <c r="J18" s="253">
        <v>0.95842228019999998</v>
      </c>
      <c r="K18" s="254">
        <v>1</v>
      </c>
      <c r="L18" s="244" t="s">
        <v>98</v>
      </c>
      <c r="M18" s="254">
        <f t="shared" si="0"/>
        <v>1.1401797148999999</v>
      </c>
      <c r="N18" s="255" t="s">
        <v>253</v>
      </c>
      <c r="O18" s="250" t="s">
        <v>252</v>
      </c>
      <c r="P18" s="244" t="s">
        <v>122</v>
      </c>
    </row>
    <row r="19" spans="1:16" ht="21" customHeight="1">
      <c r="A19" s="251">
        <v>12</v>
      </c>
      <c r="B19" s="244" t="s">
        <v>124</v>
      </c>
      <c r="C19" s="261" t="s">
        <v>125</v>
      </c>
      <c r="D19" s="253">
        <v>0.98966305430000001</v>
      </c>
      <c r="E19" s="253">
        <v>0.96273607660000005</v>
      </c>
      <c r="F19" s="253">
        <v>1.0507108354000001</v>
      </c>
      <c r="G19" s="253">
        <v>1.0552346931000001</v>
      </c>
      <c r="H19" s="253">
        <v>1.0297033313999999</v>
      </c>
      <c r="I19" s="253">
        <v>0.97667108069999997</v>
      </c>
      <c r="J19" s="253">
        <v>0.93598879079999997</v>
      </c>
      <c r="K19" s="254">
        <v>1</v>
      </c>
      <c r="L19" s="244" t="s">
        <v>97</v>
      </c>
      <c r="M19" s="254">
        <f t="shared" si="0"/>
        <v>1.0552346931000001</v>
      </c>
      <c r="N19" s="255" t="s">
        <v>253</v>
      </c>
      <c r="O19" s="250" t="s">
        <v>252</v>
      </c>
      <c r="P19" s="244" t="s">
        <v>108</v>
      </c>
    </row>
    <row r="20" spans="1:16" ht="21" customHeight="1">
      <c r="A20" s="251">
        <v>13</v>
      </c>
      <c r="B20" s="244" t="s">
        <v>126</v>
      </c>
      <c r="C20" s="261" t="s">
        <v>127</v>
      </c>
      <c r="D20" s="253">
        <v>1.0213513196999999</v>
      </c>
      <c r="E20" s="253">
        <v>1.0865859003</v>
      </c>
      <c r="F20" s="253">
        <v>1.0719708746000001</v>
      </c>
      <c r="G20" s="253">
        <v>1.0557448463000001</v>
      </c>
      <c r="H20" s="253">
        <v>1.0116673967000001</v>
      </c>
      <c r="I20" s="253">
        <v>0.9001424455</v>
      </c>
      <c r="J20" s="253">
        <v>0.8511495026</v>
      </c>
      <c r="K20" s="254">
        <v>1</v>
      </c>
      <c r="L20" s="244" t="s">
        <v>94</v>
      </c>
      <c r="M20" s="254">
        <f t="shared" si="0"/>
        <v>1.0865859003</v>
      </c>
      <c r="N20" s="255" t="s">
        <v>253</v>
      </c>
      <c r="O20" s="250" t="s">
        <v>252</v>
      </c>
      <c r="P20" s="244" t="s">
        <v>110</v>
      </c>
    </row>
    <row r="21" spans="1:16" ht="24.75" customHeight="1">
      <c r="A21" s="251">
        <v>14</v>
      </c>
      <c r="B21" s="244" t="s">
        <v>128</v>
      </c>
      <c r="C21" s="261" t="s">
        <v>129</v>
      </c>
      <c r="D21" s="253">
        <f>D11</f>
        <v>1.0353906654726432</v>
      </c>
      <c r="E21" s="253">
        <f t="shared" ref="E21:K22" si="2">E11</f>
        <v>1.0522626697461936</v>
      </c>
      <c r="F21" s="253">
        <f t="shared" si="2"/>
        <v>1.044930469815579</v>
      </c>
      <c r="G21" s="253">
        <f t="shared" si="2"/>
        <v>1.0493599072216477</v>
      </c>
      <c r="H21" s="253">
        <f t="shared" si="2"/>
        <v>0.98845974897770117</v>
      </c>
      <c r="I21" s="253">
        <f t="shared" si="2"/>
        <v>0.88600563590711467</v>
      </c>
      <c r="J21" s="253">
        <f t="shared" si="2"/>
        <v>0.94359090285912128</v>
      </c>
      <c r="K21" s="254">
        <f t="shared" si="2"/>
        <v>1</v>
      </c>
      <c r="L21" s="244" t="s">
        <v>95</v>
      </c>
      <c r="M21" s="254">
        <f t="shared" si="0"/>
        <v>1.0522626697461936</v>
      </c>
      <c r="N21" s="255" t="s">
        <v>253</v>
      </c>
      <c r="O21" s="250" t="s">
        <v>252</v>
      </c>
      <c r="P21" s="244" t="s">
        <v>116</v>
      </c>
    </row>
    <row r="22" spans="1:16" ht="25.5">
      <c r="A22" s="251">
        <v>15</v>
      </c>
      <c r="B22" s="244" t="s">
        <v>130</v>
      </c>
      <c r="C22" s="262" t="s">
        <v>131</v>
      </c>
      <c r="D22" s="253">
        <v>1.03</v>
      </c>
      <c r="E22" s="253">
        <v>1.03</v>
      </c>
      <c r="F22" s="253">
        <v>1.02</v>
      </c>
      <c r="G22" s="253">
        <v>1.03</v>
      </c>
      <c r="H22" s="253">
        <v>1.01</v>
      </c>
      <c r="I22" s="253">
        <v>0.93</v>
      </c>
      <c r="J22" s="253">
        <v>0.94</v>
      </c>
      <c r="K22" s="254">
        <f t="shared" si="2"/>
        <v>1</v>
      </c>
      <c r="L22" s="244" t="s">
        <v>95</v>
      </c>
      <c r="M22" s="254">
        <f>MAX(D22:J22)</f>
        <v>1.03</v>
      </c>
      <c r="N22" s="255" t="s">
        <v>253</v>
      </c>
      <c r="O22" s="250" t="s">
        <v>252</v>
      </c>
      <c r="P22" s="244"/>
    </row>
    <row r="29" spans="1:16">
      <c r="M29" s="263"/>
    </row>
  </sheetData>
  <sheetProtection password="C883" sheet="1" objects="1" scenarios="1"/>
  <mergeCells count="2">
    <mergeCell ref="A3:A4"/>
    <mergeCell ref="D3:J3"/>
  </mergeCells>
  <conditionalFormatting sqref="D7:J8 D11:J22">
    <cfRule type="cellIs" dxfId="1" priority="2" stopIfTrue="1" operator="equal">
      <formula>$M7</formula>
    </cfRule>
  </conditionalFormatting>
  <conditionalFormatting sqref="D9:J9">
    <cfRule type="cellIs" dxfId="0" priority="1" stopIfTrue="1" operator="equal">
      <formula>$M9</formula>
    </cfRule>
  </conditionalFormatting>
  <pageMargins left="0.78740157499999996" right="0.78740157499999996" top="0.984251969" bottom="0.984251969" header="0.4921259845" footer="0.4921259845"/>
  <pageSetup paperSize="9"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3FB6D9796E14D80066A4AEF85D3DE" ma:contentTypeVersion="6" ma:contentTypeDescription="Create a new document." ma:contentTypeScope="" ma:versionID="a2ac7e89449d07ec26ae492374cba15e">
  <xsd:schema xmlns:xsd="http://www.w3.org/2001/XMLSchema" xmlns:xs="http://www.w3.org/2001/XMLSchema" xmlns:p="http://schemas.microsoft.com/office/2006/metadata/properties" xmlns:ns3="818b9f00-f4e5-4488-840e-6084e0f1107e" targetNamespace="http://schemas.microsoft.com/office/2006/metadata/properties" ma:root="true" ma:fieldsID="5d2883cb1f1fd409974b88f65967e868" ns3:_="">
    <xsd:import namespace="818b9f00-f4e5-4488-840e-6084e0f110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b9f00-f4e5-4488-840e-6084e0f11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D72A67-9DC4-4DBE-A590-FE0A5BA8CD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5EEF3A-7C02-4FAC-8D35-FA8602F5B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8b9f00-f4e5-4488-840e-6084e0f11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0C4A34-AB27-4C34-A0BA-12D16E1B37B2}">
  <ds:schemaRefs>
    <ds:schemaRef ds:uri="http://schemas.openxmlformats.org/package/2006/metadata/core-properties"/>
    <ds:schemaRef ds:uri="http://schemas.microsoft.com/office/2006/documentManagement/types"/>
    <ds:schemaRef ds:uri="818b9f00-f4e5-4488-840e-6084e0f1107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</vt:i4>
      </vt:variant>
    </vt:vector>
  </HeadingPairs>
  <TitlesOfParts>
    <vt:vector size="10" baseType="lpstr">
      <vt:lpstr>Info</vt:lpstr>
      <vt:lpstr>Netzbetreiber</vt:lpstr>
      <vt:lpstr>SLP-Verfahren</vt:lpstr>
      <vt:lpstr>SLP-Temp-Gebiet #01</vt:lpstr>
      <vt:lpstr>SLP-Temp-Gebiet #02</vt:lpstr>
      <vt:lpstr>SLP-Profile</vt:lpstr>
      <vt:lpstr>BDEW-Standard</vt:lpstr>
      <vt:lpstr>SLP-Feiertage</vt:lpstr>
      <vt:lpstr>Wochentag F(WT)</vt:lpstr>
      <vt:lpstr>'Wochentag F(WT)'!Druckbereich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BDEW/VKU/GEODE</dc:creator>
  <cp:lastModifiedBy>Heilmann, Thomas, RNG-ZN</cp:lastModifiedBy>
  <cp:lastPrinted>2015-03-20T22:59:10Z</cp:lastPrinted>
  <dcterms:created xsi:type="dcterms:W3CDTF">2015-01-15T05:25:41Z</dcterms:created>
  <dcterms:modified xsi:type="dcterms:W3CDTF">2023-02-01T08:52:58Z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0x0101003B13FB6D9796E14D80066A4AEF85D3DE</vt:lpwstr>
  </property>
  <property fmtid="{D5CDD505-2E9C-101B-9397-08002B2CF9AE}" pid="3" name="MSIP_Label_1306f633-cd8d-47fc-9f97-8f65ce0f1fe7_Enabled">
    <vt:lpwstr>true</vt:lpwstr>
  </property>
  <property fmtid="{D5CDD505-2E9C-101B-9397-08002B2CF9AE}" pid="4" name="MSIP_Label_1306f633-cd8d-47fc-9f97-8f65ce0f1fe7_SetDate">
    <vt:lpwstr>2023-01-31T14:41:48Z</vt:lpwstr>
  </property>
  <property fmtid="{D5CDD505-2E9C-101B-9397-08002B2CF9AE}" pid="5" name="MSIP_Label_1306f633-cd8d-47fc-9f97-8f65ce0f1fe7_Method">
    <vt:lpwstr>Standard</vt:lpwstr>
  </property>
  <property fmtid="{D5CDD505-2E9C-101B-9397-08002B2CF9AE}" pid="6" name="MSIP_Label_1306f633-cd8d-47fc-9f97-8f65ce0f1fe7_Name">
    <vt:lpwstr>Intern</vt:lpwstr>
  </property>
  <property fmtid="{D5CDD505-2E9C-101B-9397-08002B2CF9AE}" pid="7" name="MSIP_Label_1306f633-cd8d-47fc-9f97-8f65ce0f1fe7_SiteId">
    <vt:lpwstr>17e9d4a2-1c8d-40d2-af3f-929da470e0c7</vt:lpwstr>
  </property>
  <property fmtid="{D5CDD505-2E9C-101B-9397-08002B2CF9AE}" pid="8" name="MSIP_Label_1306f633-cd8d-47fc-9f97-8f65ce0f1fe7_ActionId">
    <vt:lpwstr>85a8024e-9053-40f3-a078-000060be6583</vt:lpwstr>
  </property>
  <property fmtid="{D5CDD505-2E9C-101B-9397-08002B2CF9AE}" pid="9" name="MSIP_Label_1306f633-cd8d-47fc-9f97-8f65ce0f1fe7_ContentBits">
    <vt:lpwstr>0</vt:lpwstr>
  </property>
</Properties>
</file>